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4"/>
  </bookViews>
  <sheets>
    <sheet name="smstr 1&amp;3" sheetId="1" r:id="rId1"/>
    <sheet name="smstr 5" sheetId="2" r:id="rId2"/>
    <sheet name="smstr 3 (prog B)" sheetId="3" r:id="rId3"/>
    <sheet name="jadwal kelas khusus" sheetId="4" r:id="rId4"/>
    <sheet name="jadwal reguler" sheetId="5" r:id="rId5"/>
  </sheets>
  <definedNames>
    <definedName name="_xlnm.Print_Area" localSheetId="4">'jadwal reguler'!$A$1:$M$23</definedName>
    <definedName name="_xlnm.Print_Area" localSheetId="1">'smstr 5'!$A$1:$J$40</definedName>
  </definedNames>
  <calcPr fullCalcOnLoad="1"/>
</workbook>
</file>

<file path=xl/sharedStrings.xml><?xml version="1.0" encoding="utf-8"?>
<sst xmlns="http://schemas.openxmlformats.org/spreadsheetml/2006/main" count="641" uniqueCount="308">
  <si>
    <t>DISTRIBUSI MATA KULIAH SEMESTER GANJIL</t>
  </si>
  <si>
    <t>PROGRAM STUDI KEPERAWATAN D3</t>
  </si>
  <si>
    <t>TA 2017/2018</t>
  </si>
  <si>
    <t>SEMESTER I</t>
  </si>
  <si>
    <t>KODE MK</t>
  </si>
  <si>
    <t>NAMA MATA KULIAH</t>
  </si>
  <si>
    <t>SKS</t>
  </si>
  <si>
    <t>DISTRIBUSI</t>
  </si>
  <si>
    <t>TOTAL JAM/MGG</t>
  </si>
  <si>
    <t>JMLH JAM PERT/MGGU</t>
  </si>
  <si>
    <t>DOSEN PENGAMPU</t>
  </si>
  <si>
    <t>JMLH PERT (JAM)</t>
  </si>
  <si>
    <t>TOTAL</t>
  </si>
  <si>
    <t>TOTAL JAM/ KELAS</t>
  </si>
  <si>
    <t>TOTAL JAM/ SEMESTER</t>
  </si>
  <si>
    <t>TOTAL SKS</t>
  </si>
  <si>
    <t>PBC</t>
  </si>
  <si>
    <t>PBP</t>
  </si>
  <si>
    <t>PBK</t>
  </si>
  <si>
    <t>T</t>
  </si>
  <si>
    <t>P</t>
  </si>
  <si>
    <t>JAM</t>
  </si>
  <si>
    <t>TEORI</t>
  </si>
  <si>
    <t>PRAKTIK</t>
  </si>
  <si>
    <t>PR10105</t>
  </si>
  <si>
    <t>ILMU BIOMEDIK DASAR (KAJIAN FISIKA, ANATOMI &amp; FISIOLOGI, BIOKIMIA)</t>
  </si>
  <si>
    <t>2 kali/mgg</t>
  </si>
  <si>
    <t>T : 4 jam</t>
  </si>
  <si>
    <t>P: 2 jam</t>
  </si>
  <si>
    <t>Atang, S.Si., M.Si (Biologi)</t>
  </si>
  <si>
    <t>Hartono, M.Si (Fisika)</t>
  </si>
  <si>
    <t>Purwati, M.Si (Biokimia)</t>
  </si>
  <si>
    <t>Skill lab Anatomi:</t>
  </si>
  <si>
    <t xml:space="preserve">Asdos 1 (Maria Yuga, S.Kep., Ns) </t>
  </si>
  <si>
    <t>Asdos 2 (Tri Maulin R., S.Kep., Ns)</t>
  </si>
  <si>
    <t xml:space="preserve">JUMLAH </t>
  </si>
  <si>
    <t>PR10102</t>
  </si>
  <si>
    <t>PANCASILA DAN KEWARGANEGARAAN</t>
  </si>
  <si>
    <t>1 kali/mgg</t>
  </si>
  <si>
    <t>Koordinator : Tri Sumarni, S.Kep., Ns., M.Kep</t>
  </si>
  <si>
    <t>(3 jam)</t>
  </si>
  <si>
    <t>Drs. Marsum Zarkasih</t>
  </si>
  <si>
    <t>Drs. Lendra Yusfi, M.Si</t>
  </si>
  <si>
    <t>PR10104</t>
  </si>
  <si>
    <t>ANTHROPOLOGI KESEHATAN</t>
  </si>
  <si>
    <t>Koordinator : Noor Rochmah Ida Ayu T.P., S.Kep., Ns</t>
  </si>
  <si>
    <t>(4 jam)</t>
  </si>
  <si>
    <t>Drs. Goto Kuswanto, MM</t>
  </si>
  <si>
    <t>PR10103</t>
  </si>
  <si>
    <t>PSIKOLOGI</t>
  </si>
  <si>
    <t>Koordinator : Atun Raudotul M., S.Kep., Ns, M.Kep</t>
  </si>
  <si>
    <t>(2 jam)</t>
  </si>
  <si>
    <t xml:space="preserve">Rahmawati Wulansari, S.Psi., M.Psi </t>
  </si>
  <si>
    <t>PR10108</t>
  </si>
  <si>
    <t>SISTEM INFORMASI BERBASIS KOMPUTER</t>
  </si>
  <si>
    <t>Koordinator : Iis Setiawan M.N., S.Kom, MTI</t>
  </si>
  <si>
    <t>Hari Wicaksono, S.Kom</t>
  </si>
  <si>
    <t>PR10101</t>
  </si>
  <si>
    <t>AGAMA</t>
  </si>
  <si>
    <t>Koordinator: Adiratna Sekar Siwi, S.Kep., Ns</t>
  </si>
  <si>
    <r>
      <t>Imam Labib, M.Ag (</t>
    </r>
    <r>
      <rPr>
        <b/>
        <sz val="10"/>
        <color indexed="8"/>
        <rFont val="Arial Narrow"/>
        <family val="2"/>
      </rPr>
      <t>Agama Islam</t>
    </r>
    <r>
      <rPr>
        <sz val="10"/>
        <color indexed="8"/>
        <rFont val="Arial Narrow"/>
        <family val="2"/>
      </rPr>
      <t>)</t>
    </r>
  </si>
  <si>
    <r>
      <t>Drs. Purnomo (</t>
    </r>
    <r>
      <rPr>
        <b/>
        <sz val="10"/>
        <color indexed="8"/>
        <rFont val="Arial Narrow"/>
        <family val="2"/>
      </rPr>
      <t>Agama Kristen/Protestan</t>
    </r>
    <r>
      <rPr>
        <sz val="10"/>
        <color indexed="8"/>
        <rFont val="Arial Narrow"/>
        <family val="2"/>
      </rPr>
      <t>)</t>
    </r>
  </si>
  <si>
    <t>PR10106</t>
  </si>
  <si>
    <t>GIZI DAN DIET</t>
  </si>
  <si>
    <t>Koordinator : Ns. Indri Heri Susanti, S.Kep., M.Kep</t>
  </si>
  <si>
    <t>Atikah Proverawati, Msi</t>
  </si>
  <si>
    <t>PR10107</t>
  </si>
  <si>
    <t>BAHASA INGGRIS I</t>
  </si>
  <si>
    <t>Koordinator : Ida Dian Sukmawati, S.S</t>
  </si>
  <si>
    <t>Tim NEDC</t>
  </si>
  <si>
    <t>SEMESTER III</t>
  </si>
  <si>
    <t>TOTAL JAM/    KELAS</t>
  </si>
  <si>
    <t>TOTAL JAM/SMSTR</t>
  </si>
  <si>
    <t>PR20109</t>
  </si>
  <si>
    <t>MANAJEMEN KEPERAWATAN</t>
  </si>
  <si>
    <t>1 kali/ mgg</t>
  </si>
  <si>
    <t>Koord MK : Ns. Indri Heri Susanti, S.Kep., M.Kep</t>
  </si>
  <si>
    <t>4 jam</t>
  </si>
  <si>
    <t>Wasis Eko Kurniawan, S.Kep., Ns., MPH</t>
  </si>
  <si>
    <t>Tri Sumarni, S.Kep., Ns, M.Kep</t>
  </si>
  <si>
    <t>PR20110</t>
  </si>
  <si>
    <t>MANAJEMEN PATIENT SAFETY</t>
  </si>
  <si>
    <t>( 4jam)</t>
  </si>
  <si>
    <t>Reni Dwi Setyaningsih, SKM, MPH</t>
  </si>
  <si>
    <t>Ns. Indri Heri Susanti, S.Kep., M.Kep</t>
  </si>
  <si>
    <t>Fajar Rubiyanti, S.Kep., Ns (BAGIAN PPI RSUD AJIBARANG)</t>
  </si>
  <si>
    <t>PR20111</t>
  </si>
  <si>
    <t>METODOLOGI KEPERAWATAN</t>
  </si>
  <si>
    <t>2 kali/minggu</t>
  </si>
  <si>
    <t xml:space="preserve">Koord MK : Ns. Murniati, S.Kep., M.Kep </t>
  </si>
  <si>
    <t>(tahapan proses keperawatan dr pengkajian</t>
  </si>
  <si>
    <t>T: 2 jam</t>
  </si>
  <si>
    <t>P : 2 jam</t>
  </si>
  <si>
    <t>Ns. Roro Lintang Suryani, S.Kep., M.Kep</t>
  </si>
  <si>
    <t>sampai evaluasi)</t>
  </si>
  <si>
    <t>Dwi Novitasari, S.Kep., Ns, MSc</t>
  </si>
  <si>
    <t>Ns. Martyarini Budi S., S.Kep., M.Kep</t>
  </si>
  <si>
    <t>PR20112</t>
  </si>
  <si>
    <t>KEPERAWATAN MEDIKAL BEDAH I</t>
  </si>
  <si>
    <t>Koord MK : Suci Khasanah, S.Kep., Ns, M.Kep</t>
  </si>
  <si>
    <t>(penyakit tropis, HIV AIDS, ggn.oksigen</t>
  </si>
  <si>
    <t>akibat patologis sist.respirasi dan kardio, ggn</t>
  </si>
  <si>
    <t>cairan akibat patologis sist. Perkemihan dan</t>
  </si>
  <si>
    <t>metabolik endokrin)</t>
  </si>
  <si>
    <t>skill lab:</t>
  </si>
  <si>
    <t>ASDOS 1 (Maria Yuga, S.Kep., Ns)</t>
  </si>
  <si>
    <t>ASDOS 2 (Tri Maulin R., S.Kep., Ns)</t>
  </si>
  <si>
    <t>PR20113</t>
  </si>
  <si>
    <t>KEPERAWATAN MEDIKAL BEDAH II</t>
  </si>
  <si>
    <t>Koor MK : Tophan Heri W., S.Kep., Ns., MAN</t>
  </si>
  <si>
    <t>(ggn. Nutrisi akibat patologis sist pencernaan</t>
  </si>
  <si>
    <t>(T: 3 jam)</t>
  </si>
  <si>
    <t>(P: 4 jam)</t>
  </si>
  <si>
    <t>dan metabolik endokrin, ggn eliminasi akibat</t>
  </si>
  <si>
    <t>Adiratna Sekar Siwi, S.Kep., Ns., M.Kep</t>
  </si>
  <si>
    <t>patologis sist saraf, ggn aktivitas akibat pato</t>
  </si>
  <si>
    <t>logis sist muskulo,saraf dan indra, ggn istira</t>
  </si>
  <si>
    <t>hat dan tidur akibat patologis sist saraf dan in</t>
  </si>
  <si>
    <t>tegumen, ggn keseimbangan suhu tubuh, ggn</t>
  </si>
  <si>
    <t>aman nyaman akibat sist.integumen &amp;imun,</t>
  </si>
  <si>
    <t>kep.perioperatif</t>
  </si>
  <si>
    <t>PR20114</t>
  </si>
  <si>
    <t>DOKUMENTASI KEPERAWATAN</t>
  </si>
  <si>
    <t>Koord MK :  Ririn Isma Sundari, S.Kep., Ns, M.Kep</t>
  </si>
  <si>
    <t>Ns. Murniati, S.Kep., M.Kep</t>
  </si>
  <si>
    <t>Madyo Maryoto, S.Kep., Ns., MNS</t>
  </si>
  <si>
    <t>Noor Rochmah Ida Ayu T.P, S.Kep., Ns, M.Kep</t>
  </si>
  <si>
    <t>Siti Haniyah, S.Kep., Ns, M.Kep</t>
  </si>
  <si>
    <t>PR20190</t>
  </si>
  <si>
    <t>PRAKTIK KLINIK KEPERAWATAN DASAR</t>
  </si>
  <si>
    <t>Koordinator : Atun Raudotul M., S.Kep.Ns, M.Kep</t>
  </si>
  <si>
    <t>(PKK I)</t>
  </si>
  <si>
    <t>Tim PKK I</t>
  </si>
  <si>
    <t>JUMLAH</t>
  </si>
  <si>
    <t>SEMESTER V</t>
  </si>
  <si>
    <t>TOTAL JAM/</t>
  </si>
  <si>
    <t>JMLH KELAS</t>
  </si>
  <si>
    <t>MINGGU</t>
  </si>
  <si>
    <t>PKK III (2 Oktober - 23 Desember 2017)</t>
  </si>
  <si>
    <t>WATP. U. 312</t>
  </si>
  <si>
    <t xml:space="preserve">PKK III (Praktik CN 2) </t>
  </si>
  <si>
    <t>Koor : Tophan Heri W., S.Kep., Ns., MAN</t>
  </si>
  <si>
    <t>Margono</t>
  </si>
  <si>
    <t>gadar kritis</t>
  </si>
  <si>
    <t>2 okt -26 Nov 2017</t>
  </si>
  <si>
    <t>15 mhsw</t>
  </si>
  <si>
    <t>TIM</t>
  </si>
  <si>
    <t>27 Nov -23 Des 2017</t>
  </si>
  <si>
    <t>tdk acc</t>
  </si>
  <si>
    <t>Preseptor RS</t>
  </si>
  <si>
    <t>KMB (CN2,3)</t>
  </si>
  <si>
    <t>20 okt - 23 Des 2017</t>
  </si>
  <si>
    <t>10 mhsw</t>
  </si>
  <si>
    <t>WATP. U. 313</t>
  </si>
  <si>
    <t>PKK IV ( Praktik CN 3)</t>
  </si>
  <si>
    <t>Koor : Suci Khasanah, S.Kep., Ns., M.Kep</t>
  </si>
  <si>
    <t>2 Okt - 19 Okt 2017</t>
  </si>
  <si>
    <t>WATP. U. 314</t>
  </si>
  <si>
    <t>Praktik Maternitas</t>
  </si>
  <si>
    <t>Koor : Atun Raudotul M., S.Kep.,Ns.,M.Kep</t>
  </si>
  <si>
    <t>Siti haniyah S.Kep.,Ns.,M.Kep</t>
  </si>
  <si>
    <t>WATP. U. 315</t>
  </si>
  <si>
    <t xml:space="preserve">Praktik Psiciaktric </t>
  </si>
  <si>
    <t>Koor : Ririn isma Sundari S,Kep.,Ns., M.Kep</t>
  </si>
  <si>
    <t>Arni Nur Rahmawati S.Kep.,Ns.</t>
  </si>
  <si>
    <t>WATP. U. 321</t>
  </si>
  <si>
    <t>Praktik Pediatric</t>
  </si>
  <si>
    <t>Koor. Murniati S,Kep.,Ns., M.Kep</t>
  </si>
  <si>
    <t>Rahmaya Nova H, S.Kep.,Ns.,MSc</t>
  </si>
  <si>
    <t>Ns. Noor Yunida Triana, S.Kep</t>
  </si>
  <si>
    <t>WATP. U. 319</t>
  </si>
  <si>
    <t>Komunitas 2 (Keluarga dan Gerontik)</t>
  </si>
  <si>
    <t>Koor : Reni Dwi S., SKM, MPH</t>
  </si>
  <si>
    <t>WAT332</t>
  </si>
  <si>
    <t>KGD 2</t>
  </si>
  <si>
    <t>Koor: Adiratna Sekarsiwi, S.Kep., Ns., M.Kep</t>
  </si>
  <si>
    <t>Danang Tri Yudono, S.Kep.Ns</t>
  </si>
  <si>
    <t>Adiratna Sekarsiwi, S.Kep., Ns</t>
  </si>
  <si>
    <t>Purwokerto, 28 Juli 2017</t>
  </si>
  <si>
    <t>Puket 1</t>
  </si>
  <si>
    <t>Kaprodi Keperawatan D3</t>
  </si>
  <si>
    <t>Ns. Martyarini Budi S., S.Kep, M.Kep</t>
  </si>
  <si>
    <t>NIK. 106212070384</t>
  </si>
  <si>
    <t>NIK : 106610090483</t>
  </si>
  <si>
    <t>Mengetahui,</t>
  </si>
  <si>
    <t>Ketua Stikes</t>
  </si>
  <si>
    <t xml:space="preserve">  dr.Pramesti Dewi.M.Kes</t>
  </si>
  <si>
    <t>NIK : 100109020472</t>
  </si>
  <si>
    <t xml:space="preserve">DISTRIBUSI MATA KULIAH SEMESTER GANJIL PROGRAM B </t>
  </si>
  <si>
    <t>TOTAL JAM/KELAS</t>
  </si>
  <si>
    <t>MANAJEMEN KEPERAWATAN dan MANAJEMEN PATIENT SAFETY</t>
  </si>
  <si>
    <t>1 kali/minggu</t>
  </si>
  <si>
    <t>METODOLOGI KEPERAWATAN DAN DOKU-</t>
  </si>
  <si>
    <t>MENTASI KEPERAWATAN</t>
  </si>
  <si>
    <t>KEPERAWATAN MEDIKAL BEDAH I DAN II</t>
  </si>
  <si>
    <t>Suci Khasanah, S.Kep., Ns, M.Kep</t>
  </si>
  <si>
    <t>metabolik endokrin, ggn. Nutrisi akibat patologis sist pencernaan</t>
  </si>
  <si>
    <t>ASDOS 1 (Maria Yuga, S.Kep., Ns)/perawat RS</t>
  </si>
  <si>
    <t>ASDOS 2 (Tri Maulin R., S.Kep., Ns)/perawat RS</t>
  </si>
  <si>
    <t>ASDOS 3 (Gito Junaidi, S.Kep., Ns)/ perawat RS</t>
  </si>
  <si>
    <t>PROGRAM STUDI  KEPERAWATAN D3</t>
  </si>
  <si>
    <t>STIKES HARAPAN BANGSA PURWOKERTO</t>
  </si>
  <si>
    <t>TAHUN AKADEMIK 2017/2018</t>
  </si>
  <si>
    <t xml:space="preserve">SEMESTER </t>
  </si>
  <si>
    <t>: III (kelas khusus)</t>
  </si>
  <si>
    <t xml:space="preserve">RUANG </t>
  </si>
  <si>
    <t xml:space="preserve">: </t>
  </si>
  <si>
    <t>SENIN</t>
  </si>
  <si>
    <t>SELASA</t>
  </si>
  <si>
    <t>RABU</t>
  </si>
  <si>
    <t>KAMIS</t>
  </si>
  <si>
    <t>JUMAT</t>
  </si>
  <si>
    <t>SABTU</t>
  </si>
  <si>
    <t>07.00 - 07.50</t>
  </si>
  <si>
    <t>07.50 - 08.40</t>
  </si>
  <si>
    <t>08.40 - 09.30</t>
  </si>
  <si>
    <t>09.30 - 10.20</t>
  </si>
  <si>
    <t>10.20 - 11.10</t>
  </si>
  <si>
    <t>11.10 - 12.00</t>
  </si>
  <si>
    <t>12.00 - 12.50</t>
  </si>
  <si>
    <t>istirahat (ishoma)</t>
  </si>
  <si>
    <t>12.50 - 13.40</t>
  </si>
  <si>
    <t>Manajemen Kep. &amp; Patient Safety</t>
  </si>
  <si>
    <t>KMB I dan II</t>
  </si>
  <si>
    <t>13.40 - 14.30</t>
  </si>
  <si>
    <t>14.30 - 15.20</t>
  </si>
  <si>
    <t>Metokep dan Dokep</t>
  </si>
  <si>
    <t>15.20 - 16.10</t>
  </si>
  <si>
    <t>ISTIRAHAT (SHOLAT ASHAR)</t>
  </si>
  <si>
    <t>16.10 - 17.00</t>
  </si>
  <si>
    <t>17.00 - 17.50</t>
  </si>
  <si>
    <t>17.50 - 18.30</t>
  </si>
  <si>
    <t>Purwokerto, 31 Juli 2017</t>
  </si>
  <si>
    <t xml:space="preserve">Pembantu Ketua I </t>
  </si>
  <si>
    <t>Ka.Prodi Keperawatan D3</t>
  </si>
  <si>
    <t>Ns. Martyarini Budi Setyawati, S.Kep., M.Kep</t>
  </si>
  <si>
    <t>NIK. 106610090483</t>
  </si>
  <si>
    <t xml:space="preserve">Ketua STIKes Harapan Bangsa </t>
  </si>
  <si>
    <t>dr. Pramesti Dewi, M.Kes</t>
  </si>
  <si>
    <t>NIK. 100109020472</t>
  </si>
  <si>
    <t>Koordinator : Ns. Martyarini Budi S., S.Kep, M.Kep (Anatomi Fisiologi)</t>
  </si>
  <si>
    <t>Danang Tri Yudono, S.Kep., Ns, M.Kep</t>
  </si>
  <si>
    <t>Maria Paulina Irma S., S.Kep., Ns, M.Kep</t>
  </si>
  <si>
    <t>Koord MK : Atun Raudotul Ma'rifah, S.Kep., Ns, M.Kep</t>
  </si>
  <si>
    <t>Koord MK : Maria Paulina Irma S., S.Kep, Ns, M.Kep</t>
  </si>
  <si>
    <t>Wilis Sukmaningtyas, S.ST, M.Kes (anatomi fisiologi)</t>
  </si>
  <si>
    <t>Susilo Rini, SST, M.Kes</t>
  </si>
  <si>
    <t>Rosi Kurnia Sugiharti, SST., M.Kes</t>
  </si>
  <si>
    <t>Asdos 3 (Lilian Rofiana S, S.Kep., Ns)</t>
  </si>
  <si>
    <t>ASDOS 3 (Yudha Tama Mandala P., S.Kep., Ns)</t>
  </si>
  <si>
    <t>STIKES HARAPAN BANGSA</t>
  </si>
  <si>
    <t xml:space="preserve">JAM </t>
  </si>
  <si>
    <t xml:space="preserve">RABU </t>
  </si>
  <si>
    <t xml:space="preserve">JUMAT </t>
  </si>
  <si>
    <t xml:space="preserve">SABTU </t>
  </si>
  <si>
    <t>07,00-07,50</t>
  </si>
  <si>
    <t>SETELAH UTS</t>
  </si>
  <si>
    <t>07,50-08,40</t>
  </si>
  <si>
    <t>SISTEM INFORMASI</t>
  </si>
  <si>
    <t>PANCASILA &amp; KWN (P. Lendra)</t>
  </si>
  <si>
    <t>08,40-09,30</t>
  </si>
  <si>
    <t>Bhs. Inggris (reg. class)</t>
  </si>
  <si>
    <t>09,30-10,20</t>
  </si>
  <si>
    <t>10,20-11,10</t>
  </si>
  <si>
    <t>11,10-12,00</t>
  </si>
  <si>
    <t>12,00-12,50</t>
  </si>
  <si>
    <t>12,50-13,40</t>
  </si>
  <si>
    <t xml:space="preserve">AGAMA </t>
  </si>
  <si>
    <t>ILMU BIOMEDIK DASAR (skill lab)</t>
  </si>
  <si>
    <t>ILMU BIOMEDIK DASAR</t>
  </si>
  <si>
    <t>ANTROPOLOGI KESEHATAN</t>
  </si>
  <si>
    <t>13,40-14,30</t>
  </si>
  <si>
    <t>14,30-15,20</t>
  </si>
  <si>
    <t>Bahasa Inggris (regular class)</t>
  </si>
  <si>
    <t>PANCASILA &amp; KWN (P. Marsum)</t>
  </si>
  <si>
    <t>15,20-16,10</t>
  </si>
  <si>
    <t>16,10-17,00</t>
  </si>
  <si>
    <t>Bhs. Inggris (lab class)</t>
  </si>
  <si>
    <t>17,00-17,50</t>
  </si>
  <si>
    <t>17,50-18,30</t>
  </si>
  <si>
    <t>18,30-19,20</t>
  </si>
  <si>
    <t>19,20-20,10</t>
  </si>
  <si>
    <t>SEMESTER 1</t>
  </si>
  <si>
    <t>SEMESTER 3A</t>
  </si>
  <si>
    <t xml:space="preserve">KEPERAWATAN MEDIKAL BEDAH </t>
  </si>
  <si>
    <t>Bahasa Inggris (reguler class)</t>
  </si>
  <si>
    <t>Bahasa Inggris (Lab Class)</t>
  </si>
  <si>
    <t xml:space="preserve">METODOLOGI KEPERAWATAN </t>
  </si>
  <si>
    <t>KEPERAWATAN MEDIKAL BEDAH 2</t>
  </si>
  <si>
    <t xml:space="preserve">DOKUMENTASI KEPERAWATAN </t>
  </si>
  <si>
    <t xml:space="preserve">MANAJEMEN PASIEN SAFETY </t>
  </si>
  <si>
    <t xml:space="preserve">MANAGEMEN KEPERAWATAN </t>
  </si>
  <si>
    <t>SEMESTER 3B</t>
  </si>
  <si>
    <t>KETERANGAN:</t>
  </si>
  <si>
    <t xml:space="preserve">UNTUK PERKULIAHAN MANAJEMEN PASIEN SAFETY YANG HARI SELASA, BU INDRI MENGAJAR DI PERTEMUAN 7 MINGGU TERAKHIR </t>
  </si>
  <si>
    <t>UNTUK PERKULIAHAN MANAJEMEN KEPERAWATAN, BU INDRI BISA DI AWAL MINGGU PERTEMUAN</t>
  </si>
  <si>
    <t>RUANG</t>
  </si>
  <si>
    <t>D306</t>
  </si>
  <si>
    <t>D401, D402, D403</t>
  </si>
  <si>
    <t>LAB BHS</t>
  </si>
  <si>
    <t>Lab Bahasa</t>
  </si>
  <si>
    <t>D305</t>
  </si>
  <si>
    <t>D101</t>
  </si>
  <si>
    <t>D408</t>
  </si>
  <si>
    <t>D401. D402, D403</t>
  </si>
  <si>
    <t>D301, D302, D303</t>
  </si>
  <si>
    <t>Lab bahasa</t>
  </si>
  <si>
    <t>LAB KOMPUTER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</si>
</sst>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2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u val="single"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10"/>
      <name val="Arial Narrow"/>
      <family val="2"/>
    </font>
    <font>
      <sz val="14"/>
      <color indexed="8"/>
      <name val="Arial Narrow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sz val="11"/>
      <color indexed="2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u val="single"/>
      <sz val="11"/>
      <color theme="1"/>
      <name val="Calibri"/>
      <family val="2"/>
    </font>
    <font>
      <sz val="10"/>
      <color theme="1"/>
      <name val="Arial Narrow"/>
      <family val="2"/>
    </font>
    <font>
      <sz val="12"/>
      <color theme="1"/>
      <name val="Arial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sz val="14"/>
      <color theme="1"/>
      <name val="Arial Narrow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1"/>
      <color rgb="FF215967"/>
      <name val="Calibri"/>
      <family val="2"/>
    </font>
    <font>
      <sz val="11"/>
      <color rgb="FFFFFFFF"/>
      <name val="Calibri"/>
      <family val="2"/>
    </font>
    <font>
      <b/>
      <sz val="12"/>
      <color rgb="FF00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6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left"/>
    </xf>
    <xf numFmtId="0" fontId="59" fillId="33" borderId="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60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61" fillId="33" borderId="10" xfId="0" applyFont="1" applyFill="1" applyBorder="1" applyAlignment="1">
      <alignment horizontal="center" wrapText="1"/>
    </xf>
    <xf numFmtId="0" fontId="60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2" fillId="0" borderId="0" xfId="0" applyFont="1" applyAlignment="1">
      <alignment wrapText="1"/>
    </xf>
    <xf numFmtId="0" fontId="60" fillId="0" borderId="0" xfId="0" applyFont="1" applyAlignment="1">
      <alignment/>
    </xf>
    <xf numFmtId="0" fontId="60" fillId="33" borderId="0" xfId="0" applyFont="1" applyFill="1" applyAlignment="1">
      <alignment/>
    </xf>
    <xf numFmtId="0" fontId="60" fillId="33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63" fillId="0" borderId="0" xfId="0" applyFont="1" applyAlignment="1">
      <alignment/>
    </xf>
    <xf numFmtId="0" fontId="63" fillId="33" borderId="0" xfId="0" applyFont="1" applyFill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4" fillId="0" borderId="0" xfId="0" applyFont="1" applyAlignment="1">
      <alignment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3" fillId="0" borderId="10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/>
    </xf>
    <xf numFmtId="0" fontId="7" fillId="33" borderId="0" xfId="0" applyFont="1" applyFill="1" applyBorder="1" applyAlignment="1">
      <alignment horizontal="center"/>
    </xf>
    <xf numFmtId="0" fontId="6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/>
    </xf>
    <xf numFmtId="0" fontId="65" fillId="33" borderId="11" xfId="0" applyFont="1" applyFill="1" applyBorder="1" applyAlignment="1">
      <alignment horizontal="center"/>
    </xf>
    <xf numFmtId="0" fontId="65" fillId="5" borderId="10" xfId="0" applyFont="1" applyFill="1" applyBorder="1" applyAlignment="1">
      <alignment horizontal="left"/>
    </xf>
    <xf numFmtId="0" fontId="63" fillId="33" borderId="10" xfId="0" applyFont="1" applyFill="1" applyBorder="1" applyAlignment="1">
      <alignment horizontal="left"/>
    </xf>
    <xf numFmtId="0" fontId="63" fillId="33" borderId="10" xfId="0" applyFont="1" applyFill="1" applyBorder="1" applyAlignment="1">
      <alignment horizontal="center"/>
    </xf>
    <xf numFmtId="0" fontId="63" fillId="0" borderId="10" xfId="0" applyFont="1" applyBorder="1" applyAlignment="1">
      <alignment horizontal="left"/>
    </xf>
    <xf numFmtId="0" fontId="63" fillId="0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61" fillId="33" borderId="0" xfId="0" applyFont="1" applyFill="1" applyBorder="1" applyAlignment="1">
      <alignment horizontal="center"/>
    </xf>
    <xf numFmtId="0" fontId="61" fillId="33" borderId="0" xfId="0" applyFont="1" applyFill="1" applyAlignment="1">
      <alignment horizontal="left"/>
    </xf>
    <xf numFmtId="0" fontId="63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64" fillId="33" borderId="0" xfId="0" applyFont="1" applyFill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/>
    </xf>
    <xf numFmtId="176" fontId="63" fillId="33" borderId="10" xfId="0" applyNumberFormat="1" applyFont="1" applyFill="1" applyBorder="1" applyAlignment="1">
      <alignment horizontal="center"/>
    </xf>
    <xf numFmtId="176" fontId="63" fillId="0" borderId="0" xfId="0" applyNumberFormat="1" applyFont="1" applyAlignment="1">
      <alignment/>
    </xf>
    <xf numFmtId="176" fontId="65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3" fillId="0" borderId="14" xfId="0" applyFont="1" applyBorder="1" applyAlignment="1">
      <alignment/>
    </xf>
    <xf numFmtId="0" fontId="65" fillId="33" borderId="1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8" fillId="0" borderId="10" xfId="0" applyFont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1" fillId="33" borderId="0" xfId="0" applyFont="1" applyFill="1" applyAlignment="1">
      <alignment/>
    </xf>
    <xf numFmtId="0" fontId="60" fillId="0" borderId="0" xfId="0" applyFont="1" applyAlignment="1">
      <alignment wrapText="1"/>
    </xf>
    <xf numFmtId="0" fontId="60" fillId="33" borderId="0" xfId="0" applyFont="1" applyFill="1" applyAlignment="1">
      <alignment wrapText="1"/>
    </xf>
    <xf numFmtId="0" fontId="60" fillId="33" borderId="0" xfId="0" applyFont="1" applyFill="1" applyAlignment="1">
      <alignment horizontal="center" wrapText="1"/>
    </xf>
    <xf numFmtId="0" fontId="7" fillId="0" borderId="0" xfId="0" applyFont="1" applyAlignment="1">
      <alignment horizontal="left"/>
    </xf>
    <xf numFmtId="0" fontId="63" fillId="0" borderId="0" xfId="0" applyFont="1" applyAlignment="1">
      <alignment wrapText="1"/>
    </xf>
    <xf numFmtId="0" fontId="63" fillId="33" borderId="0" xfId="0" applyFont="1" applyFill="1" applyAlignment="1">
      <alignment wrapText="1"/>
    </xf>
    <xf numFmtId="0" fontId="65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0" fontId="63" fillId="33" borderId="10" xfId="0" applyFont="1" applyFill="1" applyBorder="1" applyAlignment="1">
      <alignment horizontal="center" wrapText="1"/>
    </xf>
    <xf numFmtId="0" fontId="60" fillId="0" borderId="10" xfId="0" applyFont="1" applyBorder="1" applyAlignment="1">
      <alignment wrapText="1"/>
    </xf>
    <xf numFmtId="0" fontId="60" fillId="0" borderId="10" xfId="0" applyFont="1" applyBorder="1" applyAlignment="1">
      <alignment horizontal="center" wrapText="1"/>
    </xf>
    <xf numFmtId="0" fontId="63" fillId="34" borderId="10" xfId="0" applyFont="1" applyFill="1" applyBorder="1" applyAlignment="1">
      <alignment wrapText="1"/>
    </xf>
    <xf numFmtId="0" fontId="63" fillId="34" borderId="10" xfId="0" applyFont="1" applyFill="1" applyBorder="1" applyAlignment="1">
      <alignment horizontal="center" wrapText="1"/>
    </xf>
    <xf numFmtId="0" fontId="63" fillId="33" borderId="10" xfId="0" applyFont="1" applyFill="1" applyBorder="1" applyAlignment="1">
      <alignment wrapText="1"/>
    </xf>
    <xf numFmtId="0" fontId="60" fillId="34" borderId="10" xfId="0" applyFont="1" applyFill="1" applyBorder="1" applyAlignment="1">
      <alignment wrapText="1"/>
    </xf>
    <xf numFmtId="0" fontId="65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wrapText="1"/>
    </xf>
    <xf numFmtId="0" fontId="65" fillId="33" borderId="11" xfId="0" applyFont="1" applyFill="1" applyBorder="1" applyAlignment="1">
      <alignment horizontal="center" wrapText="1"/>
    </xf>
    <xf numFmtId="0" fontId="65" fillId="5" borderId="10" xfId="0" applyFont="1" applyFill="1" applyBorder="1" applyAlignment="1">
      <alignment/>
    </xf>
    <xf numFmtId="0" fontId="63" fillId="0" borderId="10" xfId="0" applyFont="1" applyBorder="1" applyAlignment="1">
      <alignment wrapText="1"/>
    </xf>
    <xf numFmtId="0" fontId="63" fillId="33" borderId="11" xfId="0" applyFont="1" applyFill="1" applyBorder="1" applyAlignment="1">
      <alignment wrapText="1"/>
    </xf>
    <xf numFmtId="0" fontId="63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5" fillId="5" borderId="10" xfId="0" applyFont="1" applyFill="1" applyBorder="1" applyAlignment="1">
      <alignment wrapText="1"/>
    </xf>
    <xf numFmtId="0" fontId="65" fillId="33" borderId="10" xfId="0" applyFont="1" applyFill="1" applyBorder="1" applyAlignment="1">
      <alignment wrapText="1"/>
    </xf>
    <xf numFmtId="0" fontId="60" fillId="33" borderId="1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vertical="center" wrapText="1"/>
    </xf>
    <xf numFmtId="0" fontId="63" fillId="33" borderId="0" xfId="0" applyFont="1" applyFill="1" applyAlignment="1">
      <alignment horizontal="center" wrapText="1"/>
    </xf>
    <xf numFmtId="0" fontId="4" fillId="33" borderId="13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wrapText="1"/>
    </xf>
    <xf numFmtId="176" fontId="63" fillId="33" borderId="10" xfId="0" applyNumberFormat="1" applyFont="1" applyFill="1" applyBorder="1" applyAlignment="1">
      <alignment horizontal="center" wrapText="1"/>
    </xf>
    <xf numFmtId="176" fontId="63" fillId="0" borderId="0" xfId="0" applyNumberFormat="1" applyFont="1" applyAlignment="1">
      <alignment wrapText="1"/>
    </xf>
    <xf numFmtId="176" fontId="65" fillId="34" borderId="10" xfId="0" applyNumberFormat="1" applyFont="1" applyFill="1" applyBorder="1" applyAlignment="1">
      <alignment horizontal="center" wrapText="1"/>
    </xf>
    <xf numFmtId="0" fontId="65" fillId="34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/>
    </xf>
    <xf numFmtId="0" fontId="66" fillId="0" borderId="10" xfId="0" applyFont="1" applyBorder="1" applyAlignment="1">
      <alignment horizontal="center"/>
    </xf>
    <xf numFmtId="0" fontId="63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63" fillId="33" borderId="15" xfId="0" applyFont="1" applyFill="1" applyBorder="1" applyAlignment="1">
      <alignment horizontal="center"/>
    </xf>
    <xf numFmtId="0" fontId="65" fillId="34" borderId="15" xfId="0" applyFont="1" applyFill="1" applyBorder="1" applyAlignment="1">
      <alignment horizontal="center"/>
    </xf>
    <xf numFmtId="176" fontId="5" fillId="33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vertical="center" wrapText="1"/>
    </xf>
    <xf numFmtId="176" fontId="37" fillId="34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9" fillId="0" borderId="0" xfId="0" applyFont="1" applyAlignment="1">
      <alignment/>
    </xf>
    <xf numFmtId="0" fontId="70" fillId="0" borderId="16" xfId="0" applyFont="1" applyBorder="1" applyAlignment="1">
      <alignment horizontal="center"/>
    </xf>
    <xf numFmtId="0" fontId="69" fillId="0" borderId="16" xfId="0" applyFont="1" applyBorder="1" applyAlignment="1">
      <alignment horizontal="center"/>
    </xf>
    <xf numFmtId="0" fontId="71" fillId="0" borderId="16" xfId="0" applyFont="1" applyBorder="1" applyAlignment="1">
      <alignment horizontal="center"/>
    </xf>
    <xf numFmtId="0" fontId="71" fillId="35" borderId="16" xfId="0" applyFont="1" applyFill="1" applyBorder="1" applyAlignment="1">
      <alignment horizontal="center"/>
    </xf>
    <xf numFmtId="0" fontId="72" fillId="35" borderId="16" xfId="0" applyFont="1" applyFill="1" applyBorder="1" applyAlignment="1">
      <alignment horizontal="center"/>
    </xf>
    <xf numFmtId="0" fontId="71" fillId="36" borderId="16" xfId="0" applyFont="1" applyFill="1" applyBorder="1" applyAlignment="1">
      <alignment horizontal="center"/>
    </xf>
    <xf numFmtId="0" fontId="69" fillId="37" borderId="16" xfId="0" applyFont="1" applyFill="1" applyBorder="1" applyAlignment="1">
      <alignment horizontal="center"/>
    </xf>
    <xf numFmtId="0" fontId="71" fillId="37" borderId="16" xfId="0" applyFont="1" applyFill="1" applyBorder="1" applyAlignment="1">
      <alignment horizontal="center"/>
    </xf>
    <xf numFmtId="0" fontId="71" fillId="38" borderId="16" xfId="0" applyFont="1" applyFill="1" applyBorder="1" applyAlignment="1">
      <alignment horizontal="center"/>
    </xf>
    <xf numFmtId="0" fontId="73" fillId="0" borderId="16" xfId="0" applyFont="1" applyBorder="1" applyAlignment="1">
      <alignment horizontal="center"/>
    </xf>
    <xf numFmtId="0" fontId="69" fillId="39" borderId="16" xfId="0" applyFont="1" applyFill="1" applyBorder="1" applyAlignment="1">
      <alignment horizontal="center"/>
    </xf>
    <xf numFmtId="0" fontId="69" fillId="36" borderId="16" xfId="0" applyFont="1" applyFill="1" applyBorder="1" applyAlignment="1">
      <alignment horizontal="center"/>
    </xf>
    <xf numFmtId="0" fontId="69" fillId="40" borderId="16" xfId="0" applyFont="1" applyFill="1" applyBorder="1" applyAlignment="1">
      <alignment horizontal="center"/>
    </xf>
    <xf numFmtId="0" fontId="69" fillId="38" borderId="16" xfId="0" applyFont="1" applyFill="1" applyBorder="1" applyAlignment="1">
      <alignment horizontal="center"/>
    </xf>
    <xf numFmtId="0" fontId="69" fillId="35" borderId="16" xfId="0" applyFont="1" applyFill="1" applyBorder="1" applyAlignment="1">
      <alignment horizontal="center"/>
    </xf>
    <xf numFmtId="0" fontId="74" fillId="40" borderId="16" xfId="0" applyFont="1" applyFill="1" applyBorder="1" applyAlignment="1">
      <alignment horizontal="center"/>
    </xf>
    <xf numFmtId="0" fontId="74" fillId="41" borderId="16" xfId="0" applyFont="1" applyFill="1" applyBorder="1" applyAlignment="1">
      <alignment/>
    </xf>
    <xf numFmtId="0" fontId="69" fillId="42" borderId="16" xfId="0" applyFont="1" applyFill="1" applyBorder="1" applyAlignment="1">
      <alignment horizontal="center"/>
    </xf>
    <xf numFmtId="0" fontId="69" fillId="43" borderId="16" xfId="0" applyFont="1" applyFill="1" applyBorder="1" applyAlignment="1">
      <alignment horizontal="center"/>
    </xf>
    <xf numFmtId="0" fontId="69" fillId="44" borderId="16" xfId="0" applyFont="1" applyFill="1" applyBorder="1" applyAlignment="1">
      <alignment horizontal="center"/>
    </xf>
    <xf numFmtId="0" fontId="69" fillId="41" borderId="16" xfId="0" applyFont="1" applyFill="1" applyBorder="1" applyAlignment="1">
      <alignment/>
    </xf>
    <xf numFmtId="0" fontId="69" fillId="0" borderId="16" xfId="0" applyFont="1" applyBorder="1" applyAlignment="1">
      <alignment/>
    </xf>
    <xf numFmtId="0" fontId="70" fillId="0" borderId="0" xfId="0" applyFont="1" applyAlignment="1">
      <alignment/>
    </xf>
    <xf numFmtId="0" fontId="69" fillId="0" borderId="0" xfId="0" applyFont="1" applyAlignment="1">
      <alignment horizontal="left"/>
    </xf>
    <xf numFmtId="0" fontId="69" fillId="35" borderId="0" xfId="0" applyFont="1" applyFill="1" applyBorder="1" applyAlignment="1">
      <alignment horizontal="center"/>
    </xf>
    <xf numFmtId="0" fontId="69" fillId="43" borderId="0" xfId="0" applyFont="1" applyFill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69" fillId="37" borderId="17" xfId="0" applyFont="1" applyFill="1" applyBorder="1" applyAlignment="1">
      <alignment horizontal="center"/>
    </xf>
    <xf numFmtId="0" fontId="69" fillId="41" borderId="16" xfId="0" applyFont="1" applyFill="1" applyBorder="1" applyAlignment="1">
      <alignment horizontal="center"/>
    </xf>
    <xf numFmtId="0" fontId="75" fillId="0" borderId="16" xfId="0" applyFont="1" applyBorder="1" applyAlignment="1">
      <alignment horizontal="center"/>
    </xf>
    <xf numFmtId="0" fontId="75" fillId="0" borderId="17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60" fillId="33" borderId="1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left" vertical="top" wrapText="1"/>
    </xf>
    <xf numFmtId="0" fontId="63" fillId="33" borderId="12" xfId="0" applyFont="1" applyFill="1" applyBorder="1" applyAlignment="1">
      <alignment horizontal="left" vertical="top" wrapText="1"/>
    </xf>
    <xf numFmtId="0" fontId="63" fillId="33" borderId="15" xfId="0" applyFont="1" applyFill="1" applyBorder="1" applyAlignment="1">
      <alignment horizontal="left" vertical="top" wrapText="1"/>
    </xf>
    <xf numFmtId="0" fontId="63" fillId="33" borderId="18" xfId="0" applyFont="1" applyFill="1" applyBorder="1" applyAlignment="1">
      <alignment horizontal="left" wrapText="1"/>
    </xf>
    <xf numFmtId="0" fontId="63" fillId="33" borderId="15" xfId="0" applyFont="1" applyFill="1" applyBorder="1" applyAlignment="1">
      <alignment horizontal="left" wrapText="1"/>
    </xf>
    <xf numFmtId="0" fontId="63" fillId="0" borderId="18" xfId="0" applyFont="1" applyBorder="1" applyAlignment="1">
      <alignment horizontal="left" vertical="center"/>
    </xf>
    <xf numFmtId="0" fontId="63" fillId="0" borderId="12" xfId="0" applyFont="1" applyBorder="1" applyAlignment="1">
      <alignment horizontal="left" vertical="center"/>
    </xf>
    <xf numFmtId="0" fontId="63" fillId="0" borderId="15" xfId="0" applyFont="1" applyBorder="1" applyAlignment="1">
      <alignment horizontal="left" vertical="center"/>
    </xf>
    <xf numFmtId="0" fontId="63" fillId="0" borderId="10" xfId="0" applyFont="1" applyBorder="1" applyAlignment="1">
      <alignment horizontal="center" vertical="top" wrapText="1"/>
    </xf>
    <xf numFmtId="0" fontId="63" fillId="0" borderId="18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65" fillId="34" borderId="11" xfId="0" applyFont="1" applyFill="1" applyBorder="1" applyAlignment="1">
      <alignment horizontal="center"/>
    </xf>
    <xf numFmtId="0" fontId="65" fillId="34" borderId="19" xfId="0" applyFont="1" applyFill="1" applyBorder="1" applyAlignment="1">
      <alignment horizontal="center"/>
    </xf>
    <xf numFmtId="0" fontId="65" fillId="34" borderId="14" xfId="0" applyFont="1" applyFill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5" fillId="34" borderId="11" xfId="0" applyFont="1" applyFill="1" applyBorder="1" applyAlignment="1">
      <alignment horizontal="center" wrapText="1"/>
    </xf>
    <xf numFmtId="0" fontId="65" fillId="34" borderId="19" xfId="0" applyFont="1" applyFill="1" applyBorder="1" applyAlignment="1">
      <alignment horizontal="center" wrapText="1"/>
    </xf>
    <xf numFmtId="0" fontId="65" fillId="34" borderId="14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wrapText="1"/>
    </xf>
    <xf numFmtId="0" fontId="63" fillId="33" borderId="14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9" fillId="33" borderId="0" xfId="57" applyFont="1" applyFill="1" applyAlignment="1">
      <alignment horizontal="center" vertical="center" wrapText="1"/>
      <protection/>
    </xf>
    <xf numFmtId="0" fontId="65" fillId="0" borderId="10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61" fillId="33" borderId="0" xfId="0" applyFont="1" applyFill="1" applyAlignment="1">
      <alignment horizontal="center"/>
    </xf>
    <xf numFmtId="0" fontId="60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1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3" fillId="0" borderId="18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left" vertical="center" wrapText="1"/>
    </xf>
    <xf numFmtId="0" fontId="63" fillId="0" borderId="15" xfId="0" applyFont="1" applyBorder="1" applyAlignment="1">
      <alignment horizontal="left" vertical="center" wrapText="1"/>
    </xf>
    <xf numFmtId="0" fontId="59" fillId="33" borderId="0" xfId="57" applyFont="1" applyFill="1" applyAlignment="1">
      <alignment horizontal="center" vertical="center"/>
      <protection/>
    </xf>
    <xf numFmtId="0" fontId="0" fillId="0" borderId="0" xfId="0" applyAlignment="1">
      <alignment horizontal="center" wrapText="1"/>
    </xf>
    <xf numFmtId="0" fontId="62" fillId="0" borderId="0" xfId="0" applyFont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2" fillId="39" borderId="11" xfId="0" applyFont="1" applyFill="1" applyBorder="1" applyAlignment="1">
      <alignment horizontal="center" wrapText="1"/>
    </xf>
    <xf numFmtId="0" fontId="2" fillId="39" borderId="19" xfId="0" applyFont="1" applyFill="1" applyBorder="1" applyAlignment="1">
      <alignment horizontal="center" wrapText="1"/>
    </xf>
    <xf numFmtId="0" fontId="75" fillId="0" borderId="0" xfId="0" applyFont="1" applyAlignment="1">
      <alignment horizontal="center"/>
    </xf>
    <xf numFmtId="0" fontId="69" fillId="36" borderId="20" xfId="0" applyFont="1" applyFill="1" applyBorder="1" applyAlignment="1">
      <alignment horizontal="center" wrapText="1"/>
    </xf>
    <xf numFmtId="0" fontId="69" fillId="36" borderId="21" xfId="0" applyFont="1" applyFill="1" applyBorder="1" applyAlignment="1">
      <alignment horizontal="center" wrapText="1"/>
    </xf>
    <xf numFmtId="0" fontId="71" fillId="36" borderId="20" xfId="0" applyFont="1" applyFill="1" applyBorder="1" applyAlignment="1">
      <alignment horizontal="center" wrapText="1"/>
    </xf>
    <xf numFmtId="0" fontId="71" fillId="36" borderId="21" xfId="0" applyFont="1" applyFill="1" applyBorder="1" applyAlignment="1">
      <alignment horizontal="center" wrapText="1"/>
    </xf>
    <xf numFmtId="0" fontId="71" fillId="36" borderId="20" xfId="0" applyFont="1" applyFill="1" applyBorder="1" applyAlignment="1">
      <alignment horizontal="center" vertical="center" wrapText="1"/>
    </xf>
    <xf numFmtId="0" fontId="71" fillId="36" borderId="22" xfId="0" applyFont="1" applyFill="1" applyBorder="1" applyAlignment="1">
      <alignment horizontal="center" vertical="center" wrapText="1"/>
    </xf>
    <xf numFmtId="0" fontId="71" fillId="36" borderId="21" xfId="0" applyFont="1" applyFill="1" applyBorder="1" applyAlignment="1">
      <alignment horizontal="center" vertical="center" wrapText="1"/>
    </xf>
    <xf numFmtId="0" fontId="70" fillId="0" borderId="17" xfId="0" applyFont="1" applyBorder="1" applyAlignment="1">
      <alignment horizontal="center"/>
    </xf>
    <xf numFmtId="0" fontId="71" fillId="0" borderId="17" xfId="0" applyFont="1" applyBorder="1" applyAlignment="1">
      <alignment horizontal="center"/>
    </xf>
    <xf numFmtId="0" fontId="71" fillId="35" borderId="17" xfId="0" applyFont="1" applyFill="1" applyBorder="1" applyAlignment="1">
      <alignment horizontal="center"/>
    </xf>
    <xf numFmtId="0" fontId="71" fillId="37" borderId="17" xfId="0" applyFont="1" applyFill="1" applyBorder="1" applyAlignment="1">
      <alignment horizontal="center"/>
    </xf>
    <xf numFmtId="0" fontId="71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4"/>
  <sheetViews>
    <sheetView zoomScale="80" zoomScaleNormal="80" zoomScalePageLayoutView="0" workbookViewId="0" topLeftCell="A58">
      <selection activeCell="J102" sqref="J102"/>
    </sheetView>
  </sheetViews>
  <sheetFormatPr defaultColWidth="9.140625" defaultRowHeight="15"/>
  <cols>
    <col min="1" max="1" width="12.140625" style="77" customWidth="1"/>
    <col min="2" max="2" width="34.421875" style="77" customWidth="1"/>
    <col min="3" max="4" width="4.421875" style="77" customWidth="1"/>
    <col min="5" max="5" width="4.28125" style="77" customWidth="1"/>
    <col min="6" max="6" width="4.7109375" style="77" customWidth="1"/>
    <col min="7" max="7" width="8.140625" style="77" customWidth="1"/>
    <col min="8" max="8" width="11.140625" style="77" customWidth="1"/>
    <col min="9" max="9" width="8.421875" style="77" customWidth="1"/>
    <col min="10" max="10" width="59.140625" style="77" customWidth="1"/>
    <col min="11" max="11" width="3.28125" style="78" bestFit="1" customWidth="1"/>
    <col min="12" max="12" width="3.28125" style="78" customWidth="1"/>
    <col min="13" max="13" width="3.7109375" style="78" customWidth="1"/>
    <col min="14" max="14" width="3.28125" style="78" bestFit="1" customWidth="1"/>
    <col min="15" max="15" width="3.140625" style="78" bestFit="1" customWidth="1"/>
    <col min="16" max="16" width="3.00390625" style="78" customWidth="1"/>
    <col min="17" max="17" width="7.421875" style="78" customWidth="1"/>
    <col min="18" max="18" width="8.140625" style="79" customWidth="1"/>
    <col min="19" max="19" width="8.140625" style="78" customWidth="1"/>
    <col min="20" max="20" width="10.7109375" style="79" customWidth="1"/>
    <col min="21" max="21" width="10.00390625" style="78" bestFit="1" customWidth="1"/>
    <col min="22" max="16384" width="9.140625" style="77" customWidth="1"/>
  </cols>
  <sheetData>
    <row r="1" spans="1:31" ht="16.5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1" ht="16.5">
      <c r="A2" s="224" t="s">
        <v>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1:31" ht="16.5">
      <c r="A3" s="224" t="s">
        <v>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81"/>
      <c r="W3" s="81"/>
      <c r="X3" s="81"/>
      <c r="Y3" s="81"/>
      <c r="Z3" s="81"/>
      <c r="AA3" s="81"/>
      <c r="AB3" s="81"/>
      <c r="AC3" s="81"/>
      <c r="AD3" s="81"/>
      <c r="AE3" s="81"/>
    </row>
    <row r="4" spans="1:31" ht="9" customHeight="1">
      <c r="A4" s="80"/>
      <c r="B4" s="81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105"/>
      <c r="U4" s="82"/>
      <c r="V4" s="81"/>
      <c r="W4" s="81"/>
      <c r="X4" s="81"/>
      <c r="Y4" s="81"/>
      <c r="Z4" s="81"/>
      <c r="AA4" s="81"/>
      <c r="AB4" s="81"/>
      <c r="AC4" s="81"/>
      <c r="AD4" s="81"/>
      <c r="AE4" s="81"/>
    </row>
    <row r="5" spans="1:31" ht="18" customHeight="1">
      <c r="A5" s="22" t="s">
        <v>3</v>
      </c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106"/>
      <c r="S5" s="82"/>
      <c r="T5" s="106"/>
      <c r="U5" s="82"/>
      <c r="V5" s="81"/>
      <c r="W5" s="81"/>
      <c r="X5" s="81"/>
      <c r="Y5" s="81"/>
      <c r="Z5" s="81"/>
      <c r="AA5" s="81"/>
      <c r="AB5" s="81"/>
      <c r="AC5" s="81"/>
      <c r="AD5" s="81"/>
      <c r="AE5" s="81"/>
    </row>
    <row r="6" spans="1:31" ht="26.25" customHeight="1">
      <c r="A6" s="178" t="s">
        <v>4</v>
      </c>
      <c r="B6" s="178" t="s">
        <v>5</v>
      </c>
      <c r="C6" s="178" t="s">
        <v>6</v>
      </c>
      <c r="D6" s="226" t="s">
        <v>7</v>
      </c>
      <c r="E6" s="226"/>
      <c r="F6" s="226"/>
      <c r="G6" s="172" t="s">
        <v>8</v>
      </c>
      <c r="H6" s="178" t="s">
        <v>9</v>
      </c>
      <c r="I6" s="178"/>
      <c r="J6" s="223" t="s">
        <v>10</v>
      </c>
      <c r="K6" s="210" t="s">
        <v>11</v>
      </c>
      <c r="L6" s="210"/>
      <c r="M6" s="210"/>
      <c r="N6" s="210"/>
      <c r="O6" s="210"/>
      <c r="P6" s="211"/>
      <c r="Q6" s="220" t="s">
        <v>12</v>
      </c>
      <c r="R6" s="218"/>
      <c r="S6" s="169" t="s">
        <v>13</v>
      </c>
      <c r="T6" s="169" t="s">
        <v>14</v>
      </c>
      <c r="U6" s="169" t="s">
        <v>15</v>
      </c>
      <c r="V6" s="81"/>
      <c r="W6" s="81"/>
      <c r="X6" s="81"/>
      <c r="Y6" s="81"/>
      <c r="Z6" s="81"/>
      <c r="AA6" s="81"/>
      <c r="AB6" s="81"/>
      <c r="AC6" s="81"/>
      <c r="AD6" s="81"/>
      <c r="AE6" s="81"/>
    </row>
    <row r="7" spans="1:31" ht="16.5">
      <c r="A7" s="178"/>
      <c r="B7" s="178"/>
      <c r="C7" s="178"/>
      <c r="D7" s="178" t="s">
        <v>16</v>
      </c>
      <c r="E7" s="178" t="s">
        <v>17</v>
      </c>
      <c r="F7" s="178" t="s">
        <v>18</v>
      </c>
      <c r="G7" s="173"/>
      <c r="H7" s="178" t="s">
        <v>19</v>
      </c>
      <c r="I7" s="178" t="s">
        <v>20</v>
      </c>
      <c r="J7" s="223"/>
      <c r="K7" s="217" t="s">
        <v>19</v>
      </c>
      <c r="L7" s="217"/>
      <c r="M7" s="218"/>
      <c r="N7" s="219" t="s">
        <v>20</v>
      </c>
      <c r="O7" s="219"/>
      <c r="P7" s="220"/>
      <c r="Q7" s="220" t="s">
        <v>21</v>
      </c>
      <c r="R7" s="218"/>
      <c r="S7" s="170"/>
      <c r="T7" s="170"/>
      <c r="U7" s="170"/>
      <c r="V7" s="81"/>
      <c r="W7" s="81"/>
      <c r="X7" s="81"/>
      <c r="Y7" s="81"/>
      <c r="Z7" s="81"/>
      <c r="AA7" s="81"/>
      <c r="AB7" s="81"/>
      <c r="AC7" s="81"/>
      <c r="AD7" s="81"/>
      <c r="AE7" s="81"/>
    </row>
    <row r="8" spans="1:31" ht="16.5">
      <c r="A8" s="178"/>
      <c r="B8" s="178"/>
      <c r="C8" s="178"/>
      <c r="D8" s="178"/>
      <c r="E8" s="178"/>
      <c r="F8" s="178"/>
      <c r="G8" s="174"/>
      <c r="H8" s="178"/>
      <c r="I8" s="178"/>
      <c r="J8" s="223"/>
      <c r="K8" s="95">
        <v>2</v>
      </c>
      <c r="L8" s="95">
        <v>3</v>
      </c>
      <c r="M8" s="95">
        <v>4</v>
      </c>
      <c r="N8" s="95">
        <v>2</v>
      </c>
      <c r="O8" s="95">
        <v>3</v>
      </c>
      <c r="P8" s="96">
        <v>4</v>
      </c>
      <c r="Q8" s="95" t="s">
        <v>22</v>
      </c>
      <c r="R8" s="40" t="s">
        <v>23</v>
      </c>
      <c r="S8" s="171"/>
      <c r="T8" s="171"/>
      <c r="U8" s="171"/>
      <c r="V8" s="81"/>
      <c r="W8" s="81"/>
      <c r="X8" s="81"/>
      <c r="Y8" s="81"/>
      <c r="Z8" s="81"/>
      <c r="AA8" s="81"/>
      <c r="AB8" s="81"/>
      <c r="AC8" s="81"/>
      <c r="AD8" s="81"/>
      <c r="AE8" s="81"/>
    </row>
    <row r="9" spans="1:31" ht="16.5" customHeight="1">
      <c r="A9" s="208" t="s">
        <v>24</v>
      </c>
      <c r="B9" s="185" t="s">
        <v>25</v>
      </c>
      <c r="C9" s="84">
        <v>4</v>
      </c>
      <c r="D9" s="84">
        <v>2</v>
      </c>
      <c r="E9" s="85">
        <v>2</v>
      </c>
      <c r="F9" s="84">
        <v>0</v>
      </c>
      <c r="G9" s="86">
        <v>8</v>
      </c>
      <c r="H9" s="221" t="s">
        <v>26</v>
      </c>
      <c r="I9" s="222"/>
      <c r="J9" s="97" t="s">
        <v>240</v>
      </c>
      <c r="K9" s="86"/>
      <c r="L9" s="86"/>
      <c r="M9" s="86">
        <v>3</v>
      </c>
      <c r="N9" s="86"/>
      <c r="O9" s="86"/>
      <c r="P9" s="86"/>
      <c r="Q9" s="86">
        <f>M8*M9</f>
        <v>12</v>
      </c>
      <c r="R9" s="86"/>
      <c r="S9" s="107">
        <f>Q9+R9</f>
        <v>12</v>
      </c>
      <c r="T9" s="108">
        <f>S9*1</f>
        <v>12</v>
      </c>
      <c r="U9" s="109">
        <f>((M9/43)*4)*100%</f>
        <v>0.27906976744186046</v>
      </c>
      <c r="V9" s="110"/>
      <c r="W9" s="81"/>
      <c r="X9" s="81"/>
      <c r="Y9" s="81"/>
      <c r="Z9" s="81"/>
      <c r="AA9" s="81"/>
      <c r="AB9" s="81"/>
      <c r="AC9" s="81"/>
      <c r="AD9" s="81"/>
      <c r="AE9" s="81"/>
    </row>
    <row r="10" spans="1:31" ht="16.5">
      <c r="A10" s="208"/>
      <c r="B10" s="186"/>
      <c r="C10" s="87"/>
      <c r="D10" s="87"/>
      <c r="E10" s="87"/>
      <c r="F10" s="87"/>
      <c r="G10" s="86"/>
      <c r="H10" s="88" t="s">
        <v>27</v>
      </c>
      <c r="I10" s="88" t="s">
        <v>28</v>
      </c>
      <c r="J10" s="98" t="s">
        <v>29</v>
      </c>
      <c r="K10" s="86"/>
      <c r="L10" s="86"/>
      <c r="M10" s="86">
        <v>2</v>
      </c>
      <c r="N10" s="86"/>
      <c r="O10" s="86"/>
      <c r="P10" s="86"/>
      <c r="Q10" s="86">
        <f>2*4</f>
        <v>8</v>
      </c>
      <c r="R10" s="86"/>
      <c r="S10" s="107">
        <f>Q10+R10</f>
        <v>8</v>
      </c>
      <c r="T10" s="108">
        <f>S10*1</f>
        <v>8</v>
      </c>
      <c r="U10" s="109">
        <f>((M10/43)*4)*100%</f>
        <v>0.18604651162790697</v>
      </c>
      <c r="V10" s="110"/>
      <c r="W10" s="81"/>
      <c r="X10" s="81"/>
      <c r="Y10" s="81"/>
      <c r="Z10" s="81"/>
      <c r="AA10" s="81"/>
      <c r="AB10" s="81"/>
      <c r="AC10" s="81"/>
      <c r="AD10" s="81"/>
      <c r="AE10" s="81"/>
    </row>
    <row r="11" spans="1:31" ht="16.5">
      <c r="A11" s="208"/>
      <c r="B11" s="186"/>
      <c r="C11" s="86"/>
      <c r="D11" s="86"/>
      <c r="E11" s="86"/>
      <c r="F11" s="86"/>
      <c r="G11" s="86"/>
      <c r="H11" s="86"/>
      <c r="I11" s="86"/>
      <c r="J11" s="98" t="s">
        <v>30</v>
      </c>
      <c r="K11" s="86"/>
      <c r="L11" s="86"/>
      <c r="M11" s="86">
        <v>2</v>
      </c>
      <c r="N11" s="86"/>
      <c r="O11" s="86"/>
      <c r="P11" s="86"/>
      <c r="Q11" s="86">
        <f>2*4</f>
        <v>8</v>
      </c>
      <c r="R11" s="86"/>
      <c r="S11" s="107">
        <f>Q11+R11</f>
        <v>8</v>
      </c>
      <c r="T11" s="108">
        <f>S11*1</f>
        <v>8</v>
      </c>
      <c r="U11" s="109">
        <f>((M11/43)*4)*100%</f>
        <v>0.18604651162790697</v>
      </c>
      <c r="V11" s="110"/>
      <c r="W11" s="81"/>
      <c r="X11" s="81"/>
      <c r="Y11" s="81"/>
      <c r="Z11" s="81"/>
      <c r="AA11" s="81"/>
      <c r="AB11" s="81"/>
      <c r="AC11" s="81"/>
      <c r="AD11" s="81"/>
      <c r="AE11" s="81"/>
    </row>
    <row r="12" spans="1:31" ht="16.5">
      <c r="A12" s="208"/>
      <c r="B12" s="186"/>
      <c r="C12" s="86"/>
      <c r="D12" s="86"/>
      <c r="E12" s="86"/>
      <c r="F12" s="86"/>
      <c r="G12" s="86"/>
      <c r="H12" s="86"/>
      <c r="I12" s="86"/>
      <c r="J12" s="98" t="s">
        <v>31</v>
      </c>
      <c r="K12" s="86"/>
      <c r="L12" s="86"/>
      <c r="M12" s="86">
        <v>2</v>
      </c>
      <c r="N12" s="86"/>
      <c r="O12" s="86"/>
      <c r="P12" s="86"/>
      <c r="Q12" s="86">
        <f>2*4</f>
        <v>8</v>
      </c>
      <c r="R12" s="86"/>
      <c r="S12" s="107">
        <f>Q12+R12</f>
        <v>8</v>
      </c>
      <c r="T12" s="108">
        <f>S12*1</f>
        <v>8</v>
      </c>
      <c r="U12" s="109">
        <f>((M12/43)*4)*100%</f>
        <v>0.18604651162790697</v>
      </c>
      <c r="V12" s="110"/>
      <c r="W12" s="81"/>
      <c r="X12" s="81"/>
      <c r="Y12" s="81"/>
      <c r="Z12" s="81"/>
      <c r="AA12" s="81"/>
      <c r="AB12" s="81"/>
      <c r="AC12" s="81"/>
      <c r="AD12" s="81"/>
      <c r="AE12" s="81"/>
    </row>
    <row r="13" spans="1:31" ht="16.5">
      <c r="A13" s="208"/>
      <c r="B13" s="186"/>
      <c r="C13" s="86"/>
      <c r="D13" s="86"/>
      <c r="E13" s="86"/>
      <c r="F13" s="86"/>
      <c r="G13" s="86"/>
      <c r="H13" s="86"/>
      <c r="I13" s="86"/>
      <c r="J13" s="91" t="s">
        <v>245</v>
      </c>
      <c r="K13" s="86"/>
      <c r="L13" s="86"/>
      <c r="M13" s="86">
        <v>4</v>
      </c>
      <c r="N13" s="86"/>
      <c r="O13" s="86"/>
      <c r="P13" s="86"/>
      <c r="Q13" s="86">
        <f>M13*M8</f>
        <v>16</v>
      </c>
      <c r="R13" s="86"/>
      <c r="S13" s="107">
        <f>Q13+R13</f>
        <v>16</v>
      </c>
      <c r="T13" s="108">
        <f>S13*1</f>
        <v>16</v>
      </c>
      <c r="U13" s="109">
        <f>((M13/43)*4)*100%</f>
        <v>0.37209302325581395</v>
      </c>
      <c r="V13" s="110"/>
      <c r="W13" s="81"/>
      <c r="X13" s="81"/>
      <c r="Y13" s="81"/>
      <c r="Z13" s="81"/>
      <c r="AA13" s="81"/>
      <c r="AB13" s="81"/>
      <c r="AC13" s="81"/>
      <c r="AD13" s="81"/>
      <c r="AE13" s="81"/>
    </row>
    <row r="14" spans="1:31" ht="16.5">
      <c r="A14" s="208"/>
      <c r="B14" s="186"/>
      <c r="C14" s="86"/>
      <c r="D14" s="86"/>
      <c r="E14" s="86"/>
      <c r="F14" s="86"/>
      <c r="G14" s="86"/>
      <c r="H14" s="86"/>
      <c r="I14" s="86"/>
      <c r="J14" s="99" t="s">
        <v>32</v>
      </c>
      <c r="K14" s="86"/>
      <c r="L14" s="86"/>
      <c r="M14" s="86"/>
      <c r="N14" s="86"/>
      <c r="O14" s="86"/>
      <c r="P14" s="86"/>
      <c r="Q14" s="86"/>
      <c r="R14" s="86"/>
      <c r="S14" s="107"/>
      <c r="T14" s="108"/>
      <c r="U14" s="109"/>
      <c r="V14" s="110"/>
      <c r="W14" s="81"/>
      <c r="X14" s="81"/>
      <c r="Y14" s="81"/>
      <c r="Z14" s="81"/>
      <c r="AA14" s="81"/>
      <c r="AB14" s="81"/>
      <c r="AC14" s="81"/>
      <c r="AD14" s="81"/>
      <c r="AE14" s="81"/>
    </row>
    <row r="15" spans="1:31" ht="16.5">
      <c r="A15" s="208"/>
      <c r="B15" s="186"/>
      <c r="C15" s="86"/>
      <c r="D15" s="86"/>
      <c r="E15" s="86"/>
      <c r="F15" s="86"/>
      <c r="G15" s="86"/>
      <c r="H15" s="86"/>
      <c r="I15" s="86"/>
      <c r="J15" s="99" t="s">
        <v>33</v>
      </c>
      <c r="K15" s="86"/>
      <c r="L15" s="86"/>
      <c r="M15" s="86"/>
      <c r="N15" s="86">
        <v>10</v>
      </c>
      <c r="O15" s="86"/>
      <c r="P15" s="86"/>
      <c r="Q15" s="86"/>
      <c r="R15" s="86">
        <f>N15*2</f>
        <v>20</v>
      </c>
      <c r="S15" s="95">
        <f>R15</f>
        <v>20</v>
      </c>
      <c r="T15" s="108">
        <f>R15*1</f>
        <v>20</v>
      </c>
      <c r="U15" s="109">
        <f>((N15/43)*4)*100%</f>
        <v>0.9302325581395349</v>
      </c>
      <c r="V15" s="110"/>
      <c r="W15" s="81"/>
      <c r="X15" s="81"/>
      <c r="Y15" s="81"/>
      <c r="Z15" s="81"/>
      <c r="AA15" s="81"/>
      <c r="AB15" s="81"/>
      <c r="AC15" s="81"/>
      <c r="AD15" s="81"/>
      <c r="AE15" s="81"/>
    </row>
    <row r="16" spans="1:31" ht="16.5">
      <c r="A16" s="208"/>
      <c r="B16" s="186"/>
      <c r="C16" s="86"/>
      <c r="D16" s="86"/>
      <c r="E16" s="86"/>
      <c r="F16" s="86"/>
      <c r="G16" s="86"/>
      <c r="H16" s="86"/>
      <c r="I16" s="86"/>
      <c r="J16" s="99" t="s">
        <v>34</v>
      </c>
      <c r="K16" s="86"/>
      <c r="L16" s="86"/>
      <c r="M16" s="86"/>
      <c r="N16" s="86">
        <v>10</v>
      </c>
      <c r="O16" s="86"/>
      <c r="P16" s="86"/>
      <c r="Q16" s="86"/>
      <c r="R16" s="86">
        <v>20</v>
      </c>
      <c r="S16" s="95">
        <f>R16</f>
        <v>20</v>
      </c>
      <c r="T16" s="108">
        <f>S16*1</f>
        <v>20</v>
      </c>
      <c r="U16" s="109">
        <f>((N16/43)*4)*100%</f>
        <v>0.9302325581395349</v>
      </c>
      <c r="V16" s="110"/>
      <c r="W16" s="81"/>
      <c r="X16" s="81"/>
      <c r="Y16" s="81"/>
      <c r="Z16" s="81"/>
      <c r="AA16" s="81"/>
      <c r="AB16" s="81"/>
      <c r="AC16" s="81"/>
      <c r="AD16" s="81"/>
      <c r="AE16" s="81"/>
    </row>
    <row r="17" spans="1:31" ht="16.5">
      <c r="A17" s="208"/>
      <c r="B17" s="187"/>
      <c r="C17" s="86"/>
      <c r="D17" s="86"/>
      <c r="E17" s="86"/>
      <c r="F17" s="86"/>
      <c r="G17" s="86"/>
      <c r="H17" s="86"/>
      <c r="I17" s="86"/>
      <c r="J17" s="99" t="s">
        <v>248</v>
      </c>
      <c r="K17" s="86"/>
      <c r="L17" s="86"/>
      <c r="M17" s="86"/>
      <c r="N17" s="86">
        <v>10</v>
      </c>
      <c r="O17" s="86"/>
      <c r="P17" s="86"/>
      <c r="Q17" s="86"/>
      <c r="R17" s="86">
        <v>20</v>
      </c>
      <c r="S17" s="95">
        <f>R17</f>
        <v>20</v>
      </c>
      <c r="T17" s="108">
        <f>S17*1</f>
        <v>20</v>
      </c>
      <c r="U17" s="109">
        <f>((N17/43)*4)*100%</f>
        <v>0.9302325581395349</v>
      </c>
      <c r="V17" s="110"/>
      <c r="W17" s="81"/>
      <c r="X17" s="81"/>
      <c r="Y17" s="81"/>
      <c r="Z17" s="81"/>
      <c r="AA17" s="81"/>
      <c r="AB17" s="81"/>
      <c r="AC17" s="81"/>
      <c r="AD17" s="81"/>
      <c r="AE17" s="81"/>
    </row>
    <row r="18" spans="1:31" ht="16.5">
      <c r="A18" s="208"/>
      <c r="B18" s="89"/>
      <c r="C18" s="90"/>
      <c r="D18" s="90"/>
      <c r="E18" s="90"/>
      <c r="F18" s="90"/>
      <c r="G18" s="90"/>
      <c r="H18" s="90">
        <f>G9*14</f>
        <v>112</v>
      </c>
      <c r="I18" s="90"/>
      <c r="J18" s="214" t="s">
        <v>35</v>
      </c>
      <c r="K18" s="215"/>
      <c r="L18" s="215"/>
      <c r="M18" s="215"/>
      <c r="N18" s="215"/>
      <c r="O18" s="215"/>
      <c r="P18" s="216"/>
      <c r="Q18" s="108">
        <f>SUM(Q9:Q17)</f>
        <v>52</v>
      </c>
      <c r="R18" s="108">
        <f>SUM(R9:R17)</f>
        <v>60</v>
      </c>
      <c r="S18" s="108">
        <f>SUM(S9:S17)</f>
        <v>112</v>
      </c>
      <c r="T18" s="108">
        <f>SUM(T9:T17)</f>
        <v>112</v>
      </c>
      <c r="U18" s="111">
        <f>SUM(U9:U17)</f>
        <v>3.9999999999999996</v>
      </c>
      <c r="V18" s="110"/>
      <c r="W18" s="81"/>
      <c r="X18" s="81"/>
      <c r="Y18" s="81"/>
      <c r="Z18" s="81"/>
      <c r="AA18" s="81"/>
      <c r="AB18" s="81"/>
      <c r="AC18" s="81"/>
      <c r="AD18" s="81"/>
      <c r="AE18" s="81"/>
    </row>
    <row r="19" spans="1:31" ht="16.5">
      <c r="A19" s="209" t="s">
        <v>36</v>
      </c>
      <c r="B19" s="185" t="s">
        <v>37</v>
      </c>
      <c r="C19" s="88">
        <v>3</v>
      </c>
      <c r="D19" s="88">
        <v>3</v>
      </c>
      <c r="E19" s="88">
        <v>0</v>
      </c>
      <c r="F19" s="88">
        <v>0</v>
      </c>
      <c r="G19" s="86">
        <f>(D19*1)+(E19*2)</f>
        <v>3</v>
      </c>
      <c r="H19" s="86" t="s">
        <v>38</v>
      </c>
      <c r="I19" s="86"/>
      <c r="J19" s="42" t="s">
        <v>39</v>
      </c>
      <c r="K19" s="86"/>
      <c r="L19" s="86"/>
      <c r="M19" s="86"/>
      <c r="N19" s="86"/>
      <c r="O19" s="86"/>
      <c r="P19" s="86"/>
      <c r="Q19" s="86"/>
      <c r="R19" s="86"/>
      <c r="S19" s="107"/>
      <c r="T19" s="108"/>
      <c r="U19" s="109"/>
      <c r="V19" s="81"/>
      <c r="W19" s="81"/>
      <c r="X19" s="81"/>
      <c r="Y19" s="81"/>
      <c r="Z19" s="81"/>
      <c r="AA19" s="81"/>
      <c r="AB19" s="81"/>
      <c r="AC19" s="81"/>
      <c r="AD19" s="81"/>
      <c r="AE19" s="81"/>
    </row>
    <row r="20" spans="1:31" ht="16.5">
      <c r="A20" s="209"/>
      <c r="B20" s="186"/>
      <c r="C20" s="86"/>
      <c r="D20" s="86"/>
      <c r="E20" s="86"/>
      <c r="F20" s="86"/>
      <c r="G20" s="86"/>
      <c r="H20" s="86" t="s">
        <v>40</v>
      </c>
      <c r="I20" s="86"/>
      <c r="J20" s="98" t="s">
        <v>41</v>
      </c>
      <c r="K20" s="86"/>
      <c r="L20" s="86">
        <v>7</v>
      </c>
      <c r="M20" s="86"/>
      <c r="N20" s="86"/>
      <c r="O20" s="86"/>
      <c r="P20" s="86"/>
      <c r="Q20" s="86">
        <f>L20*3</f>
        <v>21</v>
      </c>
      <c r="R20" s="86"/>
      <c r="S20" s="107">
        <f>Q20+R20</f>
        <v>21</v>
      </c>
      <c r="T20" s="108">
        <f>S20*1</f>
        <v>21</v>
      </c>
      <c r="U20" s="109">
        <f>((L20/14)*3)*100%</f>
        <v>1.5</v>
      </c>
      <c r="V20" s="81"/>
      <c r="W20" s="81"/>
      <c r="X20" s="81"/>
      <c r="Y20" s="81"/>
      <c r="Z20" s="81"/>
      <c r="AA20" s="81"/>
      <c r="AB20" s="81"/>
      <c r="AC20" s="81"/>
      <c r="AD20" s="81"/>
      <c r="AE20" s="81"/>
    </row>
    <row r="21" spans="1:31" ht="16.5">
      <c r="A21" s="209"/>
      <c r="B21" s="187"/>
      <c r="C21" s="86"/>
      <c r="D21" s="86"/>
      <c r="E21" s="86"/>
      <c r="F21" s="86"/>
      <c r="G21" s="86"/>
      <c r="H21" s="86"/>
      <c r="I21" s="86"/>
      <c r="J21" s="98" t="s">
        <v>42</v>
      </c>
      <c r="K21" s="86"/>
      <c r="L21" s="86">
        <v>7</v>
      </c>
      <c r="M21" s="86"/>
      <c r="N21" s="86"/>
      <c r="O21" s="86"/>
      <c r="P21" s="86"/>
      <c r="Q21" s="86">
        <f>L21*3</f>
        <v>21</v>
      </c>
      <c r="R21" s="86"/>
      <c r="S21" s="107">
        <f>Q21+R21</f>
        <v>21</v>
      </c>
      <c r="T21" s="108">
        <f>S21*1</f>
        <v>21</v>
      </c>
      <c r="U21" s="109">
        <f>((L21/14)*3)*100%</f>
        <v>1.5</v>
      </c>
      <c r="V21" s="81"/>
      <c r="W21" s="81"/>
      <c r="X21" s="81"/>
      <c r="Y21" s="81"/>
      <c r="Z21" s="81"/>
      <c r="AA21" s="81"/>
      <c r="AB21" s="81"/>
      <c r="AC21" s="81"/>
      <c r="AD21" s="81"/>
      <c r="AE21" s="81"/>
    </row>
    <row r="22" spans="1:31" ht="16.5">
      <c r="A22" s="209"/>
      <c r="B22" s="89"/>
      <c r="C22" s="90"/>
      <c r="D22" s="90"/>
      <c r="E22" s="90"/>
      <c r="F22" s="90"/>
      <c r="G22" s="90"/>
      <c r="H22" s="90">
        <f>G19*14</f>
        <v>42</v>
      </c>
      <c r="I22" s="90"/>
      <c r="J22" s="214" t="s">
        <v>35</v>
      </c>
      <c r="K22" s="215"/>
      <c r="L22" s="215"/>
      <c r="M22" s="215"/>
      <c r="N22" s="215"/>
      <c r="O22" s="215"/>
      <c r="P22" s="216"/>
      <c r="Q22" s="108">
        <f>SUM(Q19:Q21)</f>
        <v>42</v>
      </c>
      <c r="R22" s="108"/>
      <c r="S22" s="108">
        <f>SUM(S19:S21)</f>
        <v>42</v>
      </c>
      <c r="T22" s="108">
        <f>SUM(T19:T21)</f>
        <v>42</v>
      </c>
      <c r="U22" s="111">
        <f>SUM(U20:U21)</f>
        <v>3</v>
      </c>
      <c r="V22" s="81"/>
      <c r="W22" s="81"/>
      <c r="X22" s="81"/>
      <c r="Y22" s="81"/>
      <c r="Z22" s="81"/>
      <c r="AA22" s="81"/>
      <c r="AB22" s="81"/>
      <c r="AC22" s="81"/>
      <c r="AD22" s="81"/>
      <c r="AE22" s="81"/>
    </row>
    <row r="23" spans="1:31" ht="16.5">
      <c r="A23" s="209" t="s">
        <v>43</v>
      </c>
      <c r="B23" s="91" t="s">
        <v>44</v>
      </c>
      <c r="C23" s="88">
        <v>3</v>
      </c>
      <c r="D23" s="88">
        <v>2</v>
      </c>
      <c r="E23" s="88">
        <v>1</v>
      </c>
      <c r="F23" s="88">
        <v>0</v>
      </c>
      <c r="G23" s="86">
        <v>5</v>
      </c>
      <c r="H23" s="86" t="s">
        <v>38</v>
      </c>
      <c r="I23" s="86"/>
      <c r="J23" s="97" t="s">
        <v>45</v>
      </c>
      <c r="K23" s="86">
        <v>1</v>
      </c>
      <c r="L23" s="86"/>
      <c r="M23" s="86"/>
      <c r="N23" s="86"/>
      <c r="O23" s="86"/>
      <c r="P23" s="86"/>
      <c r="Q23" s="86">
        <f>K23*2</f>
        <v>2</v>
      </c>
      <c r="R23" s="86"/>
      <c r="S23" s="107">
        <f>Q23+R23</f>
        <v>2</v>
      </c>
      <c r="T23" s="108">
        <f>S23*1</f>
        <v>2</v>
      </c>
      <c r="U23" s="109">
        <f>((K23/20)*3)*100%</f>
        <v>0.15000000000000002</v>
      </c>
      <c r="V23" s="81"/>
      <c r="W23" s="81"/>
      <c r="X23" s="81"/>
      <c r="Y23" s="81"/>
      <c r="Z23" s="81"/>
      <c r="AA23" s="81"/>
      <c r="AB23" s="81"/>
      <c r="AC23" s="81"/>
      <c r="AD23" s="81"/>
      <c r="AE23" s="81"/>
    </row>
    <row r="24" spans="1:31" ht="16.5">
      <c r="A24" s="209"/>
      <c r="B24" s="91"/>
      <c r="C24" s="88"/>
      <c r="D24" s="88"/>
      <c r="E24" s="88"/>
      <c r="F24" s="88"/>
      <c r="G24" s="86"/>
      <c r="H24" s="86"/>
      <c r="I24" s="86"/>
      <c r="J24" s="134" t="s">
        <v>246</v>
      </c>
      <c r="K24" s="86"/>
      <c r="L24" s="86"/>
      <c r="M24" s="86">
        <v>3</v>
      </c>
      <c r="N24" s="86"/>
      <c r="O24" s="86"/>
      <c r="P24" s="86"/>
      <c r="Q24" s="86">
        <f>K24*2+L24*3+M24*4</f>
        <v>12</v>
      </c>
      <c r="R24" s="86"/>
      <c r="S24" s="107">
        <f>Q24+R24</f>
        <v>12</v>
      </c>
      <c r="T24" s="108">
        <f>S24*1</f>
        <v>12</v>
      </c>
      <c r="U24" s="109">
        <f>((M24/20)*3)*100%</f>
        <v>0.44999999999999996</v>
      </c>
      <c r="V24" s="81"/>
      <c r="W24" s="81"/>
      <c r="X24" s="81"/>
      <c r="Y24" s="81"/>
      <c r="Z24" s="81"/>
      <c r="AA24" s="81"/>
      <c r="AB24" s="81"/>
      <c r="AC24" s="81"/>
      <c r="AD24" s="81"/>
      <c r="AE24" s="81"/>
    </row>
    <row r="25" spans="1:31" ht="16.5">
      <c r="A25" s="209"/>
      <c r="B25" s="91"/>
      <c r="C25" s="88"/>
      <c r="D25" s="88"/>
      <c r="E25" s="88"/>
      <c r="F25" s="88"/>
      <c r="G25" s="86"/>
      <c r="H25" s="86"/>
      <c r="I25" s="86"/>
      <c r="J25" s="134" t="s">
        <v>247</v>
      </c>
      <c r="K25" s="86"/>
      <c r="L25" s="86"/>
      <c r="M25" s="86">
        <v>2</v>
      </c>
      <c r="N25" s="86"/>
      <c r="O25" s="86"/>
      <c r="P25" s="86"/>
      <c r="Q25" s="86">
        <f>M25*M8</f>
        <v>8</v>
      </c>
      <c r="R25" s="86"/>
      <c r="S25" s="107">
        <f>Q25</f>
        <v>8</v>
      </c>
      <c r="T25" s="108">
        <f>S25*1</f>
        <v>8</v>
      </c>
      <c r="U25" s="109">
        <f>((M25/20)*3)*100%</f>
        <v>0.30000000000000004</v>
      </c>
      <c r="V25" s="81"/>
      <c r="W25" s="81"/>
      <c r="X25" s="81"/>
      <c r="Y25" s="81"/>
      <c r="Z25" s="81"/>
      <c r="AA25" s="81"/>
      <c r="AB25" s="81"/>
      <c r="AC25" s="81"/>
      <c r="AD25" s="81"/>
      <c r="AE25" s="81"/>
    </row>
    <row r="26" spans="1:31" ht="16.5">
      <c r="A26" s="209"/>
      <c r="B26" s="91"/>
      <c r="C26" s="87"/>
      <c r="D26" s="87"/>
      <c r="E26" s="87"/>
      <c r="F26" s="87"/>
      <c r="G26" s="86"/>
      <c r="H26" s="86" t="s">
        <v>46</v>
      </c>
      <c r="I26" s="86"/>
      <c r="J26" s="91" t="s">
        <v>47</v>
      </c>
      <c r="K26" s="86"/>
      <c r="L26" s="86"/>
      <c r="M26" s="86">
        <v>14</v>
      </c>
      <c r="N26" s="86"/>
      <c r="O26" s="86"/>
      <c r="P26" s="86"/>
      <c r="Q26" s="86">
        <f>12*4</f>
        <v>48</v>
      </c>
      <c r="R26" s="86"/>
      <c r="S26" s="107">
        <f aca="true" t="shared" si="0" ref="S26:S32">Q26</f>
        <v>48</v>
      </c>
      <c r="T26" s="108">
        <f>S26*1</f>
        <v>48</v>
      </c>
      <c r="U26" s="109">
        <f>((M26/20)*3)*100%</f>
        <v>2.0999999999999996</v>
      </c>
      <c r="V26" s="81"/>
      <c r="W26" s="81"/>
      <c r="X26" s="81"/>
      <c r="Y26" s="81"/>
      <c r="Z26" s="81"/>
      <c r="AA26" s="81"/>
      <c r="AB26" s="81"/>
      <c r="AC26" s="81"/>
      <c r="AD26" s="81"/>
      <c r="AE26" s="81"/>
    </row>
    <row r="27" spans="1:31" ht="16.5">
      <c r="A27" s="209"/>
      <c r="B27" s="89"/>
      <c r="C27" s="92"/>
      <c r="D27" s="92"/>
      <c r="E27" s="92"/>
      <c r="F27" s="92"/>
      <c r="G27" s="90"/>
      <c r="H27" s="90">
        <f>G23*14</f>
        <v>70</v>
      </c>
      <c r="I27" s="90"/>
      <c r="J27" s="214" t="s">
        <v>35</v>
      </c>
      <c r="K27" s="215"/>
      <c r="L27" s="215"/>
      <c r="M27" s="215"/>
      <c r="N27" s="215"/>
      <c r="O27" s="215"/>
      <c r="P27" s="216"/>
      <c r="Q27" s="108">
        <f>SUM(Q23:Q26)</f>
        <v>70</v>
      </c>
      <c r="R27" s="108"/>
      <c r="S27" s="108">
        <f>SUM(S23:S26)</f>
        <v>70</v>
      </c>
      <c r="T27" s="108">
        <f>SUM(T23:T26)</f>
        <v>70</v>
      </c>
      <c r="U27" s="111">
        <f>SUM(U23:U26)</f>
        <v>2.9999999999999996</v>
      </c>
      <c r="V27" s="81"/>
      <c r="W27" s="81"/>
      <c r="X27" s="81"/>
      <c r="Y27" s="81"/>
      <c r="Z27" s="81"/>
      <c r="AA27" s="81"/>
      <c r="AB27" s="81"/>
      <c r="AC27" s="81"/>
      <c r="AD27" s="81"/>
      <c r="AE27" s="81"/>
    </row>
    <row r="28" spans="1:31" ht="15" customHeight="1">
      <c r="A28" s="193" t="s">
        <v>48</v>
      </c>
      <c r="B28" s="91" t="s">
        <v>49</v>
      </c>
      <c r="C28" s="88">
        <v>2</v>
      </c>
      <c r="D28" s="88">
        <v>2</v>
      </c>
      <c r="E28" s="88">
        <v>0</v>
      </c>
      <c r="F28" s="88">
        <v>0</v>
      </c>
      <c r="G28" s="86">
        <f>(D28*1)+(E28*2)</f>
        <v>2</v>
      </c>
      <c r="H28" s="86" t="s">
        <v>38</v>
      </c>
      <c r="I28" s="86"/>
      <c r="J28" s="97" t="s">
        <v>50</v>
      </c>
      <c r="K28" s="86"/>
      <c r="L28" s="86"/>
      <c r="M28" s="86"/>
      <c r="N28" s="86"/>
      <c r="O28" s="86"/>
      <c r="P28" s="86"/>
      <c r="Q28" s="86"/>
      <c r="R28" s="86"/>
      <c r="S28" s="107"/>
      <c r="T28" s="108"/>
      <c r="U28" s="109"/>
      <c r="V28" s="81"/>
      <c r="W28" s="81"/>
      <c r="X28" s="81"/>
      <c r="Y28" s="81"/>
      <c r="Z28" s="81"/>
      <c r="AA28" s="81"/>
      <c r="AB28" s="81"/>
      <c r="AC28" s="81"/>
      <c r="AD28" s="81"/>
      <c r="AE28" s="81"/>
    </row>
    <row r="29" spans="1:31" ht="16.5">
      <c r="A29" s="193"/>
      <c r="B29" s="91"/>
      <c r="C29" s="86"/>
      <c r="D29" s="86"/>
      <c r="E29" s="86"/>
      <c r="F29" s="86"/>
      <c r="G29" s="86"/>
      <c r="H29" s="86" t="s">
        <v>51</v>
      </c>
      <c r="I29" s="86"/>
      <c r="J29" s="98" t="s">
        <v>52</v>
      </c>
      <c r="K29" s="86">
        <v>14</v>
      </c>
      <c r="L29" s="86"/>
      <c r="M29" s="86"/>
      <c r="N29" s="86"/>
      <c r="O29" s="86"/>
      <c r="P29" s="86"/>
      <c r="Q29" s="86">
        <f>K29*2</f>
        <v>28</v>
      </c>
      <c r="R29" s="86"/>
      <c r="S29" s="107">
        <f t="shared" si="0"/>
        <v>28</v>
      </c>
      <c r="T29" s="108">
        <f>S29*2</f>
        <v>56</v>
      </c>
      <c r="U29" s="109">
        <f>S29/14</f>
        <v>2</v>
      </c>
      <c r="V29" s="81"/>
      <c r="W29" s="81"/>
      <c r="X29" s="81"/>
      <c r="Y29" s="81"/>
      <c r="Z29" s="81"/>
      <c r="AA29" s="81"/>
      <c r="AB29" s="81"/>
      <c r="AC29" s="81"/>
      <c r="AD29" s="81"/>
      <c r="AE29" s="81"/>
    </row>
    <row r="30" spans="1:31" ht="16.5">
      <c r="A30" s="193"/>
      <c r="B30" s="89"/>
      <c r="C30" s="90"/>
      <c r="D30" s="90"/>
      <c r="E30" s="90"/>
      <c r="F30" s="90"/>
      <c r="G30" s="90"/>
      <c r="H30" s="90">
        <f>G28*14</f>
        <v>28</v>
      </c>
      <c r="I30" s="90"/>
      <c r="J30" s="214" t="s">
        <v>35</v>
      </c>
      <c r="K30" s="215"/>
      <c r="L30" s="215"/>
      <c r="M30" s="215"/>
      <c r="N30" s="215"/>
      <c r="O30" s="215"/>
      <c r="P30" s="216"/>
      <c r="Q30" s="108">
        <f>SUM(Q29)</f>
        <v>28</v>
      </c>
      <c r="R30" s="108"/>
      <c r="S30" s="108">
        <f>SUM(S29)</f>
        <v>28</v>
      </c>
      <c r="T30" s="108">
        <f>SUM(T29)</f>
        <v>56</v>
      </c>
      <c r="U30" s="111">
        <f>SUM(U29)</f>
        <v>2</v>
      </c>
      <c r="V30" s="81"/>
      <c r="W30" s="81"/>
      <c r="X30" s="81"/>
      <c r="Y30" s="81"/>
      <c r="Z30" s="81"/>
      <c r="AA30" s="81"/>
      <c r="AB30" s="81"/>
      <c r="AC30" s="81"/>
      <c r="AD30" s="81"/>
      <c r="AE30" s="81"/>
    </row>
    <row r="31" spans="1:31" ht="15" customHeight="1">
      <c r="A31" s="193" t="s">
        <v>53</v>
      </c>
      <c r="B31" s="188" t="s">
        <v>54</v>
      </c>
      <c r="C31" s="88">
        <v>2</v>
      </c>
      <c r="D31" s="88">
        <v>2</v>
      </c>
      <c r="E31" s="88">
        <v>0</v>
      </c>
      <c r="F31" s="88">
        <v>0</v>
      </c>
      <c r="G31" s="86">
        <f>(D31*1)+(E31*2)</f>
        <v>2</v>
      </c>
      <c r="H31" s="86" t="s">
        <v>38</v>
      </c>
      <c r="I31" s="86"/>
      <c r="J31" s="97" t="s">
        <v>55</v>
      </c>
      <c r="K31" s="100">
        <v>7</v>
      </c>
      <c r="L31" s="86"/>
      <c r="M31" s="86"/>
      <c r="N31" s="100"/>
      <c r="O31" s="86"/>
      <c r="P31" s="86"/>
      <c r="Q31" s="100">
        <f>K31*2</f>
        <v>14</v>
      </c>
      <c r="R31" s="100"/>
      <c r="S31" s="94">
        <f t="shared" si="0"/>
        <v>14</v>
      </c>
      <c r="T31" s="112">
        <f aca="true" t="shared" si="1" ref="T31:T36">S31*2</f>
        <v>28</v>
      </c>
      <c r="U31" s="109">
        <f>((K31/14)*2)*100%</f>
        <v>1</v>
      </c>
      <c r="V31" s="81"/>
      <c r="W31" s="81"/>
      <c r="X31" s="81"/>
      <c r="Y31" s="81"/>
      <c r="Z31" s="81"/>
      <c r="AA31" s="81"/>
      <c r="AB31" s="81"/>
      <c r="AC31" s="81"/>
      <c r="AD31" s="81"/>
      <c r="AE31" s="81"/>
    </row>
    <row r="32" spans="1:31" ht="16.5">
      <c r="A32" s="193"/>
      <c r="B32" s="189"/>
      <c r="C32" s="86"/>
      <c r="D32" s="86"/>
      <c r="E32" s="86"/>
      <c r="F32" s="86"/>
      <c r="G32" s="86"/>
      <c r="H32" s="86" t="s">
        <v>51</v>
      </c>
      <c r="I32" s="86"/>
      <c r="J32" s="98" t="s">
        <v>56</v>
      </c>
      <c r="K32" s="100">
        <v>7</v>
      </c>
      <c r="L32" s="86"/>
      <c r="M32" s="86"/>
      <c r="N32" s="100"/>
      <c r="O32" s="86"/>
      <c r="P32" s="86"/>
      <c r="Q32" s="100">
        <f>K32*2</f>
        <v>14</v>
      </c>
      <c r="R32" s="100"/>
      <c r="S32" s="94">
        <f t="shared" si="0"/>
        <v>14</v>
      </c>
      <c r="T32" s="112">
        <f t="shared" si="1"/>
        <v>28</v>
      </c>
      <c r="U32" s="109">
        <f>((K32/14)*2)*100%</f>
        <v>1</v>
      </c>
      <c r="V32" s="81"/>
      <c r="W32" s="81"/>
      <c r="X32" s="81"/>
      <c r="Y32" s="81"/>
      <c r="Z32" s="81"/>
      <c r="AA32" s="81"/>
      <c r="AB32" s="81"/>
      <c r="AC32" s="81"/>
      <c r="AD32" s="81"/>
      <c r="AE32" s="81"/>
    </row>
    <row r="33" spans="1:31" ht="16.5">
      <c r="A33" s="193"/>
      <c r="B33" s="89"/>
      <c r="C33" s="90"/>
      <c r="D33" s="90"/>
      <c r="E33" s="90"/>
      <c r="F33" s="90"/>
      <c r="G33" s="90"/>
      <c r="H33" s="90">
        <f>G31*14</f>
        <v>28</v>
      </c>
      <c r="I33" s="90"/>
      <c r="J33" s="214" t="s">
        <v>35</v>
      </c>
      <c r="K33" s="215"/>
      <c r="L33" s="215"/>
      <c r="M33" s="215"/>
      <c r="N33" s="215"/>
      <c r="O33" s="215"/>
      <c r="P33" s="216"/>
      <c r="Q33" s="108">
        <f>SUM(Q31:Q32)</f>
        <v>28</v>
      </c>
      <c r="R33" s="108"/>
      <c r="S33" s="108">
        <f>SUM(S31:S32)</f>
        <v>28</v>
      </c>
      <c r="T33" s="108">
        <f>SUM(T31:T32)</f>
        <v>56</v>
      </c>
      <c r="U33" s="111">
        <f>SUM(U31:U32)</f>
        <v>2</v>
      </c>
      <c r="V33" s="81"/>
      <c r="W33" s="81"/>
      <c r="X33" s="81"/>
      <c r="Y33" s="81"/>
      <c r="Z33" s="81"/>
      <c r="AA33" s="81"/>
      <c r="AB33" s="81"/>
      <c r="AC33" s="81"/>
      <c r="AD33" s="81"/>
      <c r="AE33" s="81"/>
    </row>
    <row r="34" spans="1:31" ht="16.5">
      <c r="A34" s="193" t="s">
        <v>57</v>
      </c>
      <c r="B34" s="87" t="s">
        <v>58</v>
      </c>
      <c r="C34" s="88">
        <v>2</v>
      </c>
      <c r="D34" s="88">
        <v>2</v>
      </c>
      <c r="E34" s="88">
        <v>0</v>
      </c>
      <c r="F34" s="88">
        <v>0</v>
      </c>
      <c r="G34" s="86">
        <f>(D34*1)+(E34*2)</f>
        <v>2</v>
      </c>
      <c r="H34" s="86" t="s">
        <v>38</v>
      </c>
      <c r="I34" s="86"/>
      <c r="J34" s="97" t="s">
        <v>59</v>
      </c>
      <c r="K34" s="86"/>
      <c r="L34" s="86"/>
      <c r="M34" s="86"/>
      <c r="N34" s="86"/>
      <c r="O34" s="86"/>
      <c r="P34" s="86"/>
      <c r="Q34" s="86"/>
      <c r="R34" s="86"/>
      <c r="S34" s="107"/>
      <c r="T34" s="108"/>
      <c r="U34" s="86"/>
      <c r="V34" s="81"/>
      <c r="W34" s="81"/>
      <c r="X34" s="81"/>
      <c r="Y34" s="81"/>
      <c r="Z34" s="81"/>
      <c r="AA34" s="81"/>
      <c r="AB34" s="81"/>
      <c r="AC34" s="81"/>
      <c r="AD34" s="81"/>
      <c r="AE34" s="81"/>
    </row>
    <row r="35" spans="1:31" ht="16.5">
      <c r="A35" s="193"/>
      <c r="C35" s="86"/>
      <c r="D35" s="86"/>
      <c r="E35" s="86"/>
      <c r="F35" s="86"/>
      <c r="G35" s="86"/>
      <c r="H35" s="86" t="s">
        <v>51</v>
      </c>
      <c r="I35" s="86"/>
      <c r="J35" s="98" t="s">
        <v>60</v>
      </c>
      <c r="K35" s="86">
        <v>14</v>
      </c>
      <c r="L35" s="86"/>
      <c r="M35" s="86"/>
      <c r="N35" s="86"/>
      <c r="O35" s="86"/>
      <c r="P35" s="86"/>
      <c r="Q35" s="86">
        <f>K35*2</f>
        <v>28</v>
      </c>
      <c r="R35" s="86"/>
      <c r="S35" s="107">
        <f>Q35</f>
        <v>28</v>
      </c>
      <c r="T35" s="108">
        <f t="shared" si="1"/>
        <v>56</v>
      </c>
      <c r="U35" s="109">
        <f>Q35/14</f>
        <v>2</v>
      </c>
      <c r="V35" s="81"/>
      <c r="W35" s="81"/>
      <c r="X35" s="81"/>
      <c r="Y35" s="81"/>
      <c r="Z35" s="81"/>
      <c r="AA35" s="81"/>
      <c r="AB35" s="81"/>
      <c r="AC35" s="81"/>
      <c r="AD35" s="81"/>
      <c r="AE35" s="81"/>
    </row>
    <row r="36" spans="1:31" ht="16.5">
      <c r="A36" s="193"/>
      <c r="B36" s="91"/>
      <c r="C36" s="86"/>
      <c r="D36" s="86"/>
      <c r="E36" s="86"/>
      <c r="F36" s="86"/>
      <c r="G36" s="86"/>
      <c r="H36" s="86"/>
      <c r="I36" s="86"/>
      <c r="J36" s="98" t="s">
        <v>61</v>
      </c>
      <c r="K36" s="86">
        <v>14</v>
      </c>
      <c r="L36" s="86"/>
      <c r="M36" s="86"/>
      <c r="N36" s="86"/>
      <c r="O36" s="86"/>
      <c r="P36" s="86"/>
      <c r="Q36" s="86">
        <f>K36*2</f>
        <v>28</v>
      </c>
      <c r="R36" s="86"/>
      <c r="S36" s="107">
        <f>Q36</f>
        <v>28</v>
      </c>
      <c r="T36" s="108">
        <f t="shared" si="1"/>
        <v>56</v>
      </c>
      <c r="U36" s="109">
        <f>Q36/14</f>
        <v>2</v>
      </c>
      <c r="V36" s="81"/>
      <c r="W36" s="81"/>
      <c r="X36" s="81"/>
      <c r="Y36" s="81"/>
      <c r="Z36" s="81"/>
      <c r="AA36" s="81"/>
      <c r="AB36" s="81"/>
      <c r="AC36" s="81"/>
      <c r="AD36" s="81"/>
      <c r="AE36" s="81"/>
    </row>
    <row r="37" spans="1:31" ht="16.5">
      <c r="A37" s="193"/>
      <c r="B37" s="89"/>
      <c r="C37" s="90"/>
      <c r="D37" s="90"/>
      <c r="E37" s="90"/>
      <c r="F37" s="90"/>
      <c r="G37" s="90"/>
      <c r="H37" s="90">
        <f>G34*14</f>
        <v>28</v>
      </c>
      <c r="I37" s="90"/>
      <c r="J37" s="214" t="s">
        <v>35</v>
      </c>
      <c r="K37" s="215"/>
      <c r="L37" s="215"/>
      <c r="M37" s="215"/>
      <c r="N37" s="215"/>
      <c r="O37" s="215"/>
      <c r="P37" s="216"/>
      <c r="Q37" s="108">
        <f>SUM(Q35:Q36)</f>
        <v>56</v>
      </c>
      <c r="R37" s="108"/>
      <c r="S37" s="108">
        <f>SUM(S35:S36)</f>
        <v>56</v>
      </c>
      <c r="T37" s="108">
        <f>SUM(T35:T36)</f>
        <v>112</v>
      </c>
      <c r="U37" s="111">
        <f>SUM(U36)</f>
        <v>2</v>
      </c>
      <c r="V37" s="81"/>
      <c r="W37" s="81"/>
      <c r="X37" s="81"/>
      <c r="Y37" s="81"/>
      <c r="Z37" s="81"/>
      <c r="AA37" s="81"/>
      <c r="AB37" s="81"/>
      <c r="AC37" s="81"/>
      <c r="AD37" s="81"/>
      <c r="AE37" s="81"/>
    </row>
    <row r="38" spans="1:31" ht="16.5">
      <c r="A38" s="193" t="s">
        <v>62</v>
      </c>
      <c r="B38" s="91" t="s">
        <v>63</v>
      </c>
      <c r="C38" s="88">
        <v>2</v>
      </c>
      <c r="D38" s="88">
        <v>1</v>
      </c>
      <c r="E38" s="88">
        <v>1</v>
      </c>
      <c r="F38" s="88">
        <v>0</v>
      </c>
      <c r="G38" s="86">
        <v>4</v>
      </c>
      <c r="H38" s="86" t="s">
        <v>38</v>
      </c>
      <c r="I38" s="86"/>
      <c r="J38" s="97" t="s">
        <v>64</v>
      </c>
      <c r="K38" s="86"/>
      <c r="L38" s="86"/>
      <c r="M38" s="86"/>
      <c r="N38" s="86"/>
      <c r="O38" s="86"/>
      <c r="P38" s="86"/>
      <c r="Q38" s="86"/>
      <c r="R38" s="86"/>
      <c r="S38" s="107"/>
      <c r="T38" s="108"/>
      <c r="U38" s="86"/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6.5">
      <c r="A39" s="193"/>
      <c r="B39" s="91"/>
      <c r="C39" s="86"/>
      <c r="D39" s="86"/>
      <c r="E39" s="86"/>
      <c r="F39" s="86"/>
      <c r="G39" s="86"/>
      <c r="H39" s="86" t="s">
        <v>40</v>
      </c>
      <c r="I39" s="86"/>
      <c r="J39" s="101" t="s">
        <v>65</v>
      </c>
      <c r="K39" s="86"/>
      <c r="M39" s="86">
        <v>14</v>
      </c>
      <c r="N39" s="86"/>
      <c r="O39" s="86"/>
      <c r="P39" s="86"/>
      <c r="Q39" s="86">
        <f>M39*4</f>
        <v>56</v>
      </c>
      <c r="R39" s="86"/>
      <c r="S39" s="107">
        <f>Q39</f>
        <v>56</v>
      </c>
      <c r="T39" s="108">
        <f>S39*2</f>
        <v>112</v>
      </c>
      <c r="U39" s="109">
        <f>((M39/14)*2)*100%</f>
        <v>2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6.5">
      <c r="A40" s="193"/>
      <c r="B40" s="89"/>
      <c r="C40" s="90"/>
      <c r="D40" s="90"/>
      <c r="E40" s="90"/>
      <c r="F40" s="90"/>
      <c r="G40" s="90"/>
      <c r="H40" s="90">
        <f>G38*14</f>
        <v>56</v>
      </c>
      <c r="I40" s="90"/>
      <c r="J40" s="214" t="s">
        <v>35</v>
      </c>
      <c r="K40" s="215"/>
      <c r="L40" s="215"/>
      <c r="M40" s="215"/>
      <c r="N40" s="215"/>
      <c r="O40" s="215"/>
      <c r="P40" s="216"/>
      <c r="Q40" s="108">
        <f>SUM(Q38:Q39)</f>
        <v>56</v>
      </c>
      <c r="R40" s="108"/>
      <c r="S40" s="108">
        <f>SUM(S38:S39)</f>
        <v>56</v>
      </c>
      <c r="T40" s="108">
        <f>SUM(T38:T39)</f>
        <v>112</v>
      </c>
      <c r="U40" s="111">
        <f>SUM(U39)</f>
        <v>2</v>
      </c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6.5">
      <c r="A41" s="193" t="s">
        <v>66</v>
      </c>
      <c r="B41" s="91" t="s">
        <v>67</v>
      </c>
      <c r="C41" s="88">
        <v>2</v>
      </c>
      <c r="D41" s="88">
        <v>2</v>
      </c>
      <c r="E41" s="88">
        <v>0</v>
      </c>
      <c r="F41" s="88">
        <v>0</v>
      </c>
      <c r="G41" s="86">
        <f>(D41*1)+(E41*2)</f>
        <v>2</v>
      </c>
      <c r="H41" s="86" t="s">
        <v>38</v>
      </c>
      <c r="I41" s="86"/>
      <c r="J41" s="102" t="s">
        <v>68</v>
      </c>
      <c r="K41" s="86"/>
      <c r="L41" s="86"/>
      <c r="M41" s="86"/>
      <c r="N41" s="86"/>
      <c r="O41" s="86"/>
      <c r="P41" s="86"/>
      <c r="Q41" s="86"/>
      <c r="R41" s="86"/>
      <c r="S41" s="107"/>
      <c r="T41" s="108"/>
      <c r="U41" s="86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1:31" ht="16.5">
      <c r="A42" s="193"/>
      <c r="B42" s="91"/>
      <c r="C42" s="86"/>
      <c r="D42" s="86"/>
      <c r="E42" s="86"/>
      <c r="F42" s="86"/>
      <c r="G42" s="86"/>
      <c r="H42" s="86" t="s">
        <v>51</v>
      </c>
      <c r="I42" s="86"/>
      <c r="J42" s="91" t="s">
        <v>69</v>
      </c>
      <c r="K42" s="86">
        <v>14</v>
      </c>
      <c r="L42" s="87"/>
      <c r="N42" s="86"/>
      <c r="O42" s="86"/>
      <c r="P42" s="86"/>
      <c r="Q42" s="86">
        <f>K42*2</f>
        <v>28</v>
      </c>
      <c r="R42" s="86"/>
      <c r="S42" s="107">
        <f>Q42</f>
        <v>28</v>
      </c>
      <c r="T42" s="108">
        <f>S42*2</f>
        <v>56</v>
      </c>
      <c r="U42" s="109">
        <f>S42/14</f>
        <v>2</v>
      </c>
      <c r="V42" s="81"/>
      <c r="W42" s="81"/>
      <c r="X42" s="81"/>
      <c r="Y42" s="81"/>
      <c r="Z42" s="81"/>
      <c r="AA42" s="81"/>
      <c r="AB42" s="81"/>
      <c r="AC42" s="81"/>
      <c r="AD42" s="81"/>
      <c r="AE42" s="81"/>
    </row>
    <row r="43" spans="1:31" ht="16.5">
      <c r="A43" s="193"/>
      <c r="B43" s="89"/>
      <c r="C43" s="90"/>
      <c r="D43" s="90"/>
      <c r="E43" s="90"/>
      <c r="F43" s="90"/>
      <c r="G43" s="90"/>
      <c r="H43" s="90">
        <f>G41*14</f>
        <v>28</v>
      </c>
      <c r="I43" s="90"/>
      <c r="J43" s="214" t="s">
        <v>35</v>
      </c>
      <c r="K43" s="215"/>
      <c r="L43" s="215"/>
      <c r="M43" s="215"/>
      <c r="N43" s="215"/>
      <c r="O43" s="215"/>
      <c r="P43" s="216"/>
      <c r="Q43" s="108">
        <f>SUM(Q42:Q42)</f>
        <v>28</v>
      </c>
      <c r="R43" s="108"/>
      <c r="S43" s="108">
        <f>SUM(S42:S42)</f>
        <v>28</v>
      </c>
      <c r="T43" s="108">
        <f>SUM(T42:T42)</f>
        <v>56</v>
      </c>
      <c r="U43" s="111">
        <f>SUM(U42)</f>
        <v>2</v>
      </c>
      <c r="V43" s="81"/>
      <c r="W43" s="81"/>
      <c r="X43" s="81"/>
      <c r="Y43" s="81"/>
      <c r="Z43" s="81"/>
      <c r="AA43" s="81"/>
      <c r="AB43" s="81"/>
      <c r="AC43" s="81"/>
      <c r="AD43" s="81"/>
      <c r="AE43" s="81"/>
    </row>
    <row r="44" spans="1:31" ht="16.5">
      <c r="A44" s="83"/>
      <c r="B44" s="93" t="s">
        <v>15</v>
      </c>
      <c r="C44" s="83">
        <f>SUM(C9:C42)</f>
        <v>20</v>
      </c>
      <c r="D44" s="83">
        <f>SUM(D9:D42)</f>
        <v>16</v>
      </c>
      <c r="E44" s="83">
        <f>SUM(E9:E42)</f>
        <v>4</v>
      </c>
      <c r="F44" s="83">
        <f>SUM(F9:F42)</f>
        <v>0</v>
      </c>
      <c r="G44" s="83"/>
      <c r="H44" s="83"/>
      <c r="I44" s="83"/>
      <c r="J44" s="93"/>
      <c r="K44" s="103"/>
      <c r="L44" s="103"/>
      <c r="M44" s="103"/>
      <c r="N44" s="103"/>
      <c r="O44" s="103"/>
      <c r="P44" s="103"/>
      <c r="Q44" s="103"/>
      <c r="R44" s="103"/>
      <c r="S44" s="107"/>
      <c r="T44" s="95"/>
      <c r="U44" s="95"/>
      <c r="V44" s="81"/>
      <c r="W44" s="81"/>
      <c r="X44" s="81"/>
      <c r="Y44" s="81"/>
      <c r="Z44" s="81"/>
      <c r="AA44" s="81"/>
      <c r="AB44" s="81"/>
      <c r="AC44" s="81"/>
      <c r="AD44" s="81"/>
      <c r="AE44" s="81"/>
    </row>
    <row r="56" spans="1:21" ht="16.5">
      <c r="A56" s="22" t="s">
        <v>70</v>
      </c>
      <c r="B56" s="23"/>
      <c r="C56" s="23"/>
      <c r="D56" s="23"/>
      <c r="E56" s="23"/>
      <c r="F56" s="23"/>
      <c r="G56" s="23"/>
      <c r="H56" s="23"/>
      <c r="I56" s="23"/>
      <c r="J56" s="23"/>
      <c r="K56" s="38"/>
      <c r="L56" s="38"/>
      <c r="M56" s="38"/>
      <c r="N56" s="38"/>
      <c r="O56" s="38"/>
      <c r="P56" s="38"/>
      <c r="Q56" s="57"/>
      <c r="R56" s="57"/>
      <c r="S56" s="38"/>
      <c r="T56" s="38"/>
      <c r="U56" s="51"/>
    </row>
    <row r="57" spans="1:21" ht="16.5" customHeight="1">
      <c r="A57" s="179" t="s">
        <v>4</v>
      </c>
      <c r="B57" s="179" t="s">
        <v>5</v>
      </c>
      <c r="C57" s="179" t="s">
        <v>6</v>
      </c>
      <c r="D57" s="180" t="s">
        <v>7</v>
      </c>
      <c r="E57" s="180"/>
      <c r="F57" s="180"/>
      <c r="G57" s="172" t="s">
        <v>8</v>
      </c>
      <c r="H57" s="179" t="s">
        <v>9</v>
      </c>
      <c r="I57" s="179"/>
      <c r="J57" s="213" t="s">
        <v>10</v>
      </c>
      <c r="K57" s="210" t="s">
        <v>11</v>
      </c>
      <c r="L57" s="210"/>
      <c r="M57" s="210"/>
      <c r="N57" s="210"/>
      <c r="O57" s="210"/>
      <c r="P57" s="211"/>
      <c r="Q57" s="211" t="s">
        <v>12</v>
      </c>
      <c r="R57" s="212"/>
      <c r="S57" s="169" t="s">
        <v>71</v>
      </c>
      <c r="T57" s="169" t="s">
        <v>72</v>
      </c>
      <c r="U57" s="169" t="s">
        <v>15</v>
      </c>
    </row>
    <row r="58" spans="1:21" ht="16.5">
      <c r="A58" s="179"/>
      <c r="B58" s="179"/>
      <c r="C58" s="179"/>
      <c r="D58" s="179" t="s">
        <v>16</v>
      </c>
      <c r="E58" s="179" t="s">
        <v>17</v>
      </c>
      <c r="F58" s="179" t="s">
        <v>18</v>
      </c>
      <c r="G58" s="173"/>
      <c r="H58" s="179" t="s">
        <v>19</v>
      </c>
      <c r="I58" s="179" t="s">
        <v>20</v>
      </c>
      <c r="J58" s="213"/>
      <c r="K58" s="210" t="s">
        <v>19</v>
      </c>
      <c r="L58" s="210"/>
      <c r="M58" s="210"/>
      <c r="N58" s="210" t="s">
        <v>20</v>
      </c>
      <c r="O58" s="210"/>
      <c r="P58" s="211"/>
      <c r="Q58" s="211" t="s">
        <v>21</v>
      </c>
      <c r="R58" s="212"/>
      <c r="S58" s="170"/>
      <c r="T58" s="170"/>
      <c r="U58" s="170"/>
    </row>
    <row r="59" spans="1:21" ht="16.5">
      <c r="A59" s="179"/>
      <c r="B59" s="179"/>
      <c r="C59" s="179"/>
      <c r="D59" s="179"/>
      <c r="E59" s="179"/>
      <c r="F59" s="179"/>
      <c r="G59" s="174"/>
      <c r="H59" s="179"/>
      <c r="I59" s="179"/>
      <c r="J59" s="213"/>
      <c r="K59" s="40">
        <v>2</v>
      </c>
      <c r="L59" s="40">
        <v>3</v>
      </c>
      <c r="M59" s="40">
        <v>4</v>
      </c>
      <c r="N59" s="40">
        <v>2</v>
      </c>
      <c r="O59" s="40">
        <v>3</v>
      </c>
      <c r="P59" s="41">
        <v>4</v>
      </c>
      <c r="Q59" s="40" t="s">
        <v>22</v>
      </c>
      <c r="R59" s="40" t="s">
        <v>23</v>
      </c>
      <c r="S59" s="171"/>
      <c r="T59" s="171"/>
      <c r="U59" s="171"/>
    </row>
    <row r="60" spans="1:21" ht="16.5">
      <c r="A60" s="194" t="s">
        <v>73</v>
      </c>
      <c r="B60" s="190" t="s">
        <v>74</v>
      </c>
      <c r="C60" s="175">
        <v>2</v>
      </c>
      <c r="D60" s="175">
        <v>1</v>
      </c>
      <c r="E60" s="175">
        <v>1</v>
      </c>
      <c r="F60" s="175">
        <v>0</v>
      </c>
      <c r="G60" s="175">
        <v>4</v>
      </c>
      <c r="H60" s="203" t="s">
        <v>75</v>
      </c>
      <c r="I60" s="204"/>
      <c r="J60" s="42" t="s">
        <v>76</v>
      </c>
      <c r="K60" s="43"/>
      <c r="L60" s="44"/>
      <c r="M60" s="44">
        <v>5</v>
      </c>
      <c r="N60" s="44"/>
      <c r="O60" s="44"/>
      <c r="P60" s="44">
        <v>2</v>
      </c>
      <c r="Q60" s="44">
        <f>(K60*2)+(L60*3)+(M60*4)</f>
        <v>20</v>
      </c>
      <c r="R60" s="44">
        <v>8</v>
      </c>
      <c r="S60" s="58">
        <f>Q60+R60</f>
        <v>28</v>
      </c>
      <c r="T60" s="59">
        <f>S60*2</f>
        <v>56</v>
      </c>
      <c r="U60" s="60">
        <f>((7/14)*2)*100%</f>
        <v>1</v>
      </c>
    </row>
    <row r="61" spans="1:21" ht="16.5">
      <c r="A61" s="195"/>
      <c r="B61" s="191"/>
      <c r="C61" s="176"/>
      <c r="D61" s="176"/>
      <c r="E61" s="176"/>
      <c r="F61" s="176"/>
      <c r="G61" s="176"/>
      <c r="H61" s="203" t="s">
        <v>77</v>
      </c>
      <c r="I61" s="204"/>
      <c r="J61" s="45" t="s">
        <v>78</v>
      </c>
      <c r="K61" s="43"/>
      <c r="L61" s="44"/>
      <c r="M61" s="44">
        <v>3</v>
      </c>
      <c r="N61" s="44"/>
      <c r="O61" s="44"/>
      <c r="P61" s="44"/>
      <c r="Q61" s="44">
        <f>(K61*2)+(L61*3)+(M61*4)</f>
        <v>12</v>
      </c>
      <c r="R61" s="44">
        <f>(N61*2)+(O61*3)+(P61*4)</f>
        <v>0</v>
      </c>
      <c r="S61" s="58">
        <f>Q61+R61</f>
        <v>12</v>
      </c>
      <c r="T61" s="59">
        <f>S61*2</f>
        <v>24</v>
      </c>
      <c r="U61" s="60">
        <f>((3/14)*2)*100%</f>
        <v>0.42857142857142855</v>
      </c>
    </row>
    <row r="62" spans="1:21" ht="16.5">
      <c r="A62" s="195"/>
      <c r="B62" s="191"/>
      <c r="C62" s="176"/>
      <c r="D62" s="176"/>
      <c r="E62" s="176"/>
      <c r="F62" s="176"/>
      <c r="G62" s="176"/>
      <c r="H62"/>
      <c r="I62" s="29"/>
      <c r="J62" s="43" t="s">
        <v>79</v>
      </c>
      <c r="K62" s="43"/>
      <c r="L62" s="44"/>
      <c r="M62" s="44">
        <v>2</v>
      </c>
      <c r="N62" s="44"/>
      <c r="O62" s="44"/>
      <c r="P62" s="44">
        <v>2</v>
      </c>
      <c r="Q62" s="44">
        <f>(K62*2)+(L62*3)+(M62*4)</f>
        <v>8</v>
      </c>
      <c r="R62" s="44">
        <v>8</v>
      </c>
      <c r="S62" s="58">
        <f>Q62+R62</f>
        <v>16</v>
      </c>
      <c r="T62" s="59">
        <f>S62*2</f>
        <v>32</v>
      </c>
      <c r="U62" s="60">
        <f>((4/14)*2)*100%</f>
        <v>0.5714285714285714</v>
      </c>
    </row>
    <row r="63" spans="1:21" ht="16.5">
      <c r="A63" s="196"/>
      <c r="B63" s="192"/>
      <c r="C63" s="177"/>
      <c r="D63" s="177"/>
      <c r="E63" s="177"/>
      <c r="F63" s="177"/>
      <c r="G63" s="177"/>
      <c r="H63" s="29">
        <f>G60*14</f>
        <v>56</v>
      </c>
      <c r="I63" s="25"/>
      <c r="J63" s="200" t="s">
        <v>35</v>
      </c>
      <c r="K63" s="201"/>
      <c r="L63" s="201"/>
      <c r="M63" s="201"/>
      <c r="N63" s="201"/>
      <c r="O63" s="201"/>
      <c r="P63" s="202"/>
      <c r="Q63" s="59">
        <f>SUM(Q60:Q62)</f>
        <v>40</v>
      </c>
      <c r="R63" s="59">
        <f>SUM(R60:R62)</f>
        <v>16</v>
      </c>
      <c r="S63" s="59">
        <f>SUM(S60:S62)</f>
        <v>56</v>
      </c>
      <c r="T63" s="59">
        <f>SUM(T60:T62)</f>
        <v>112</v>
      </c>
      <c r="U63" s="62">
        <f>SUM(U60:U62)</f>
        <v>2</v>
      </c>
    </row>
    <row r="64" spans="1:21" ht="16.5">
      <c r="A64" s="194" t="s">
        <v>80</v>
      </c>
      <c r="B64" s="30" t="s">
        <v>81</v>
      </c>
      <c r="C64" s="29">
        <v>2</v>
      </c>
      <c r="D64" s="29">
        <v>1</v>
      </c>
      <c r="E64" s="29">
        <v>1</v>
      </c>
      <c r="F64" s="29">
        <v>0</v>
      </c>
      <c r="G64" s="29">
        <v>4</v>
      </c>
      <c r="H64" s="203" t="s">
        <v>75</v>
      </c>
      <c r="I64" s="204"/>
      <c r="J64" s="42" t="s">
        <v>243</v>
      </c>
      <c r="K64" s="43"/>
      <c r="L64" s="104"/>
      <c r="M64" s="44">
        <v>3</v>
      </c>
      <c r="N64" s="44"/>
      <c r="O64" s="44"/>
      <c r="P64" s="44">
        <v>1</v>
      </c>
      <c r="Q64" s="44">
        <f>M64*4</f>
        <v>12</v>
      </c>
      <c r="R64" s="44">
        <f>P64*4</f>
        <v>4</v>
      </c>
      <c r="S64" s="58">
        <f>Q64+R64</f>
        <v>16</v>
      </c>
      <c r="T64" s="59">
        <f>S64*2</f>
        <v>32</v>
      </c>
      <c r="U64" s="60">
        <f>((4/14)*2)*100%</f>
        <v>0.5714285714285714</v>
      </c>
    </row>
    <row r="65" spans="1:21" ht="16.5">
      <c r="A65" s="195"/>
      <c r="B65" s="30"/>
      <c r="C65" s="29"/>
      <c r="D65" s="29"/>
      <c r="E65" s="29"/>
      <c r="F65" s="29"/>
      <c r="G65" s="29"/>
      <c r="H65" s="203" t="s">
        <v>82</v>
      </c>
      <c r="I65" s="204"/>
      <c r="J65" s="43" t="s">
        <v>83</v>
      </c>
      <c r="K65" s="44"/>
      <c r="L65" s="104"/>
      <c r="M65" s="44">
        <v>2</v>
      </c>
      <c r="N65" s="44"/>
      <c r="O65" s="44"/>
      <c r="P65" s="44"/>
      <c r="Q65" s="44">
        <f>M65*4</f>
        <v>8</v>
      </c>
      <c r="R65" s="44">
        <f>(N65*2)+(O65*3)+(P65*4)</f>
        <v>0</v>
      </c>
      <c r="S65" s="58">
        <f>Q65+R65</f>
        <v>8</v>
      </c>
      <c r="T65" s="59">
        <f>S65*2</f>
        <v>16</v>
      </c>
      <c r="U65" s="60">
        <f>((2/14)*2)*100%</f>
        <v>0.2857142857142857</v>
      </c>
    </row>
    <row r="66" spans="1:21" ht="16.5">
      <c r="A66" s="195"/>
      <c r="B66" s="30"/>
      <c r="C66" s="29"/>
      <c r="D66" s="29"/>
      <c r="E66" s="29"/>
      <c r="F66" s="29"/>
      <c r="G66" s="29"/>
      <c r="H66" s="29"/>
      <c r="I66" s="29"/>
      <c r="J66" s="119" t="s">
        <v>84</v>
      </c>
      <c r="K66" s="44"/>
      <c r="L66" s="104"/>
      <c r="M66" s="44">
        <v>3</v>
      </c>
      <c r="N66" s="44"/>
      <c r="O66" s="44"/>
      <c r="P66" s="44">
        <v>1</v>
      </c>
      <c r="Q66" s="44">
        <f>M66*4</f>
        <v>12</v>
      </c>
      <c r="R66" s="44">
        <f>P66*4</f>
        <v>4</v>
      </c>
      <c r="S66" s="58">
        <f>Q66+R66</f>
        <v>16</v>
      </c>
      <c r="T66" s="59">
        <f>S66*2</f>
        <v>32</v>
      </c>
      <c r="U66" s="60">
        <f>((4/14)*2)*100%</f>
        <v>0.5714285714285714</v>
      </c>
    </row>
    <row r="67" spans="1:21" ht="16.5">
      <c r="A67" s="195"/>
      <c r="B67" s="30"/>
      <c r="C67" s="29"/>
      <c r="D67" s="29"/>
      <c r="E67" s="29"/>
      <c r="F67" s="29"/>
      <c r="G67" s="29"/>
      <c r="H67" s="29"/>
      <c r="I67" s="29"/>
      <c r="J67" s="120" t="s">
        <v>85</v>
      </c>
      <c r="K67" s="44"/>
      <c r="L67" s="104"/>
      <c r="M67" s="44">
        <v>3</v>
      </c>
      <c r="N67" s="44"/>
      <c r="O67" s="44"/>
      <c r="P67" s="44">
        <v>1</v>
      </c>
      <c r="Q67" s="44">
        <f>M67*4</f>
        <v>12</v>
      </c>
      <c r="R67" s="44">
        <f>P67*4</f>
        <v>4</v>
      </c>
      <c r="S67" s="58">
        <f>Q67+R67</f>
        <v>16</v>
      </c>
      <c r="T67" s="59">
        <f>S67*2</f>
        <v>32</v>
      </c>
      <c r="U67" s="60">
        <f>((4/14)*2)*100%</f>
        <v>0.5714285714285714</v>
      </c>
    </row>
    <row r="68" spans="1:21" ht="16.5">
      <c r="A68" s="196"/>
      <c r="B68" s="30"/>
      <c r="C68" s="29"/>
      <c r="D68" s="29"/>
      <c r="E68" s="29"/>
      <c r="F68" s="29"/>
      <c r="G68" s="29"/>
      <c r="H68" s="29">
        <f>G64*14</f>
        <v>56</v>
      </c>
      <c r="I68" s="29"/>
      <c r="J68" s="200" t="s">
        <v>35</v>
      </c>
      <c r="K68" s="201"/>
      <c r="L68" s="201"/>
      <c r="M68" s="201"/>
      <c r="N68" s="201"/>
      <c r="O68" s="201"/>
      <c r="P68" s="202"/>
      <c r="Q68" s="59">
        <f>SUM(Q64:Q67)</f>
        <v>44</v>
      </c>
      <c r="R68" s="59">
        <f>SUM(R64:R67)</f>
        <v>12</v>
      </c>
      <c r="S68" s="59">
        <f>SUM(S64:S67)</f>
        <v>56</v>
      </c>
      <c r="T68" s="59">
        <f>SUM(T64:T67)</f>
        <v>112</v>
      </c>
      <c r="U68" s="62">
        <f>SUM(U64:U67)</f>
        <v>1.9999999999999998</v>
      </c>
    </row>
    <row r="69" spans="1:21" ht="16.5">
      <c r="A69" s="194" t="s">
        <v>86</v>
      </c>
      <c r="B69" s="30" t="s">
        <v>87</v>
      </c>
      <c r="C69" s="29">
        <v>3</v>
      </c>
      <c r="D69" s="29">
        <v>1</v>
      </c>
      <c r="E69" s="29">
        <v>2</v>
      </c>
      <c r="F69" s="29">
        <v>0</v>
      </c>
      <c r="G69" s="29">
        <v>7</v>
      </c>
      <c r="H69" s="203" t="s">
        <v>88</v>
      </c>
      <c r="I69" s="204"/>
      <c r="J69" s="42" t="s">
        <v>89</v>
      </c>
      <c r="K69" s="44">
        <v>7</v>
      </c>
      <c r="L69" s="44"/>
      <c r="M69" s="44"/>
      <c r="N69" s="44">
        <v>6</v>
      </c>
      <c r="O69" s="44"/>
      <c r="P69" s="44"/>
      <c r="Q69" s="44">
        <f>(K69*2)+(L69*3)+(M69*4)</f>
        <v>14</v>
      </c>
      <c r="R69" s="44">
        <f>(N69*2)+(O69*3)+(P69*4)</f>
        <v>12</v>
      </c>
      <c r="S69" s="58">
        <f aca="true" t="shared" si="2" ref="S69:S82">Q69+R69</f>
        <v>26</v>
      </c>
      <c r="T69" s="59">
        <f aca="true" t="shared" si="3" ref="T69:T100">S69*2</f>
        <v>52</v>
      </c>
      <c r="U69" s="60">
        <f>((13/49)*3)*100%</f>
        <v>0.7959183673469388</v>
      </c>
    </row>
    <row r="70" spans="1:21" ht="16.5">
      <c r="A70" s="195"/>
      <c r="B70" s="30" t="s">
        <v>90</v>
      </c>
      <c r="C70" s="29"/>
      <c r="D70" s="29"/>
      <c r="E70" s="29"/>
      <c r="F70" s="29"/>
      <c r="G70" s="30"/>
      <c r="H70" s="29" t="s">
        <v>91</v>
      </c>
      <c r="I70" s="29" t="s">
        <v>92</v>
      </c>
      <c r="J70" s="45" t="s">
        <v>93</v>
      </c>
      <c r="K70" s="44">
        <v>6</v>
      </c>
      <c r="L70" s="44"/>
      <c r="M70" s="44"/>
      <c r="N70" s="44">
        <v>6</v>
      </c>
      <c r="O70" s="44"/>
      <c r="P70" s="44"/>
      <c r="Q70" s="44">
        <f>(K70*2)+(L70*3)+(M70*4)</f>
        <v>12</v>
      </c>
      <c r="R70" s="44">
        <f>(N70*2)+(O70*3)+(P70*4)</f>
        <v>12</v>
      </c>
      <c r="S70" s="58">
        <f t="shared" si="2"/>
        <v>24</v>
      </c>
      <c r="T70" s="59">
        <f t="shared" si="3"/>
        <v>48</v>
      </c>
      <c r="U70" s="60">
        <f>((12/49)*3)*100%</f>
        <v>0.7346938775510203</v>
      </c>
    </row>
    <row r="71" spans="1:21" ht="16.5">
      <c r="A71" s="195"/>
      <c r="B71" s="30" t="s">
        <v>94</v>
      </c>
      <c r="C71" s="29"/>
      <c r="D71" s="29"/>
      <c r="E71" s="29"/>
      <c r="F71" s="29"/>
      <c r="G71" s="30"/>
      <c r="H71" s="29"/>
      <c r="I71" s="29"/>
      <c r="J71" s="46" t="s">
        <v>95</v>
      </c>
      <c r="K71" s="44">
        <v>6</v>
      </c>
      <c r="L71" s="44"/>
      <c r="M71" s="44"/>
      <c r="N71" s="44">
        <v>6</v>
      </c>
      <c r="O71" s="44"/>
      <c r="P71" s="44"/>
      <c r="Q71" s="44">
        <f>(K71*2)+(L71*3)+(M71*4)</f>
        <v>12</v>
      </c>
      <c r="R71" s="44">
        <f>(N71*2)+(O71*3)+(P71*4)</f>
        <v>12</v>
      </c>
      <c r="S71" s="58">
        <f t="shared" si="2"/>
        <v>24</v>
      </c>
      <c r="T71" s="59">
        <f t="shared" si="3"/>
        <v>48</v>
      </c>
      <c r="U71" s="60">
        <f>((12/49)*3)*100%</f>
        <v>0.7346938775510203</v>
      </c>
    </row>
    <row r="72" spans="1:21" ht="16.5">
      <c r="A72" s="195"/>
      <c r="B72" s="113"/>
      <c r="C72" s="29"/>
      <c r="D72" s="29"/>
      <c r="E72" s="29"/>
      <c r="F72" s="29"/>
      <c r="G72" s="30"/>
      <c r="H72" s="29"/>
      <c r="I72" s="29"/>
      <c r="J72" s="46" t="s">
        <v>96</v>
      </c>
      <c r="K72" s="44">
        <v>6</v>
      </c>
      <c r="L72" s="44"/>
      <c r="M72" s="44"/>
      <c r="N72" s="44">
        <v>6</v>
      </c>
      <c r="O72" s="44"/>
      <c r="P72" s="44"/>
      <c r="Q72" s="44">
        <f>(K72*2)+(L72*3)+(M72*4)</f>
        <v>12</v>
      </c>
      <c r="R72" s="44">
        <f>(N72*2)+(O72*3)+(P72*4)</f>
        <v>12</v>
      </c>
      <c r="S72" s="58">
        <f t="shared" si="2"/>
        <v>24</v>
      </c>
      <c r="T72" s="59">
        <f t="shared" si="3"/>
        <v>48</v>
      </c>
      <c r="U72" s="60">
        <f>((12/49)*3)*100%</f>
        <v>0.7346938775510203</v>
      </c>
    </row>
    <row r="73" spans="1:21" ht="16.5">
      <c r="A73" s="196"/>
      <c r="B73" s="30"/>
      <c r="C73" s="29"/>
      <c r="D73" s="29"/>
      <c r="E73" s="29"/>
      <c r="F73" s="29"/>
      <c r="G73" s="29"/>
      <c r="H73" s="29">
        <f>G69*14</f>
        <v>98</v>
      </c>
      <c r="I73" s="29"/>
      <c r="J73" s="200" t="s">
        <v>35</v>
      </c>
      <c r="K73" s="201"/>
      <c r="L73" s="201"/>
      <c r="M73" s="201"/>
      <c r="N73" s="201"/>
      <c r="O73" s="201"/>
      <c r="P73" s="202"/>
      <c r="Q73" s="59">
        <f>SUM(Q69:Q72)</f>
        <v>50</v>
      </c>
      <c r="R73" s="59">
        <f>SUM(R69:R72)</f>
        <v>48</v>
      </c>
      <c r="S73" s="64">
        <f t="shared" si="2"/>
        <v>98</v>
      </c>
      <c r="T73" s="59">
        <f t="shared" si="3"/>
        <v>196</v>
      </c>
      <c r="U73" s="62">
        <f>SUM(U69:U72)</f>
        <v>3</v>
      </c>
    </row>
    <row r="74" spans="1:21" ht="16.5">
      <c r="A74" s="194" t="s">
        <v>97</v>
      </c>
      <c r="B74" s="30" t="s">
        <v>98</v>
      </c>
      <c r="C74" s="29">
        <v>3</v>
      </c>
      <c r="D74" s="29">
        <v>2</v>
      </c>
      <c r="E74" s="29">
        <v>1</v>
      </c>
      <c r="F74" s="29">
        <v>0</v>
      </c>
      <c r="G74" s="29">
        <v>5</v>
      </c>
      <c r="H74" s="203" t="s">
        <v>88</v>
      </c>
      <c r="I74" s="204"/>
      <c r="J74" s="42" t="s">
        <v>99</v>
      </c>
      <c r="K74" s="47">
        <v>8</v>
      </c>
      <c r="L74" s="47"/>
      <c r="M74" s="47"/>
      <c r="N74" s="47"/>
      <c r="O74" s="47"/>
      <c r="P74" s="47"/>
      <c r="Q74" s="47">
        <f>(K74*2)+(L74*3)+(M74*4)</f>
        <v>16</v>
      </c>
      <c r="R74" s="47">
        <f aca="true" t="shared" si="4" ref="R74:R81">(N74*2)+(O74*3)+(P74*4)</f>
        <v>0</v>
      </c>
      <c r="S74" s="58">
        <f t="shared" si="2"/>
        <v>16</v>
      </c>
      <c r="T74" s="63">
        <f t="shared" si="3"/>
        <v>32</v>
      </c>
      <c r="U74" s="60">
        <f>((K74/35)*3)*100%</f>
        <v>0.6857142857142857</v>
      </c>
    </row>
    <row r="75" spans="1:21" ht="16.5">
      <c r="A75" s="195"/>
      <c r="B75" s="30" t="s">
        <v>100</v>
      </c>
      <c r="C75" s="29"/>
      <c r="D75" s="29"/>
      <c r="E75" s="29"/>
      <c r="F75" s="29"/>
      <c r="G75" s="29"/>
      <c r="H75" s="29" t="s">
        <v>91</v>
      </c>
      <c r="I75" s="29" t="s">
        <v>92</v>
      </c>
      <c r="J75" s="48" t="s">
        <v>241</v>
      </c>
      <c r="K75" s="47">
        <v>3</v>
      </c>
      <c r="L75" s="47"/>
      <c r="M75" s="47"/>
      <c r="N75" s="47"/>
      <c r="O75" s="47"/>
      <c r="P75" s="47"/>
      <c r="Q75" s="47">
        <f>(K75*2)+(L75*3)+(M75*4)</f>
        <v>6</v>
      </c>
      <c r="R75" s="47">
        <f t="shared" si="4"/>
        <v>0</v>
      </c>
      <c r="S75" s="58">
        <f t="shared" si="2"/>
        <v>6</v>
      </c>
      <c r="T75" s="63">
        <f t="shared" si="3"/>
        <v>12</v>
      </c>
      <c r="U75" s="60">
        <f>((K75/35)*3)*100%</f>
        <v>0.2571428571428571</v>
      </c>
    </row>
    <row r="76" spans="1:21" ht="16.5">
      <c r="A76" s="195"/>
      <c r="B76" s="30" t="s">
        <v>101</v>
      </c>
      <c r="C76" s="29"/>
      <c r="D76" s="29"/>
      <c r="E76" s="29"/>
      <c r="F76" s="29"/>
      <c r="G76" s="29"/>
      <c r="H76" s="26"/>
      <c r="I76" s="29"/>
      <c r="J76" s="48" t="s">
        <v>242</v>
      </c>
      <c r="K76" s="47">
        <v>3</v>
      </c>
      <c r="L76" s="47"/>
      <c r="M76" s="47"/>
      <c r="N76" s="47"/>
      <c r="O76" s="47"/>
      <c r="P76" s="47"/>
      <c r="Q76" s="47">
        <f>K76*2</f>
        <v>6</v>
      </c>
      <c r="R76" s="47">
        <v>0</v>
      </c>
      <c r="S76" s="58">
        <f>Q76</f>
        <v>6</v>
      </c>
      <c r="T76" s="63">
        <f t="shared" si="3"/>
        <v>12</v>
      </c>
      <c r="U76" s="60">
        <f>((K76/35)*3)*100%</f>
        <v>0.2571428571428571</v>
      </c>
    </row>
    <row r="77" spans="1:21" ht="16.5">
      <c r="A77" s="195"/>
      <c r="B77" s="30" t="s">
        <v>102</v>
      </c>
      <c r="C77" s="29"/>
      <c r="D77" s="29"/>
      <c r="E77" s="29"/>
      <c r="F77" s="29"/>
      <c r="G77" s="29"/>
      <c r="H77" s="26"/>
      <c r="I77" s="29"/>
      <c r="J77" s="45"/>
      <c r="K77" s="47"/>
      <c r="L77" s="47"/>
      <c r="M77" s="47"/>
      <c r="N77" s="47"/>
      <c r="O77" s="47"/>
      <c r="P77" s="47"/>
      <c r="Q77" s="47"/>
      <c r="R77" s="47"/>
      <c r="S77" s="58"/>
      <c r="T77" s="63"/>
      <c r="U77" s="60"/>
    </row>
    <row r="78" spans="1:21" ht="16.5">
      <c r="A78" s="195"/>
      <c r="B78" s="30" t="s">
        <v>103</v>
      </c>
      <c r="C78" s="29"/>
      <c r="D78" s="29"/>
      <c r="E78" s="29"/>
      <c r="F78" s="29"/>
      <c r="G78" s="29"/>
      <c r="H78" s="26"/>
      <c r="I78" s="29"/>
      <c r="J78" s="45" t="s">
        <v>104</v>
      </c>
      <c r="K78" s="47"/>
      <c r="L78" s="47"/>
      <c r="M78" s="47"/>
      <c r="N78" s="47"/>
      <c r="O78" s="47"/>
      <c r="P78" s="47"/>
      <c r="Q78" s="47"/>
      <c r="R78" s="47"/>
      <c r="S78" s="58"/>
      <c r="T78" s="63"/>
      <c r="U78" s="60"/>
    </row>
    <row r="79" spans="1:21" ht="16.5">
      <c r="A79" s="195"/>
      <c r="C79" s="29"/>
      <c r="D79" s="29"/>
      <c r="E79" s="29"/>
      <c r="F79" s="29"/>
      <c r="G79" s="29"/>
      <c r="H79" s="29"/>
      <c r="I79" s="29"/>
      <c r="J79" s="45" t="s">
        <v>105</v>
      </c>
      <c r="K79" s="49"/>
      <c r="L79" s="47"/>
      <c r="M79" s="47"/>
      <c r="N79" s="47">
        <v>7</v>
      </c>
      <c r="O79" s="47"/>
      <c r="P79" s="47"/>
      <c r="Q79" s="47"/>
      <c r="R79" s="44">
        <f t="shared" si="4"/>
        <v>14</v>
      </c>
      <c r="S79" s="58">
        <f t="shared" si="2"/>
        <v>14</v>
      </c>
      <c r="T79" s="59">
        <f t="shared" si="3"/>
        <v>28</v>
      </c>
      <c r="U79" s="60">
        <f>((N79/35)*3)*100%</f>
        <v>0.6000000000000001</v>
      </c>
    </row>
    <row r="80" spans="1:21" ht="16.5">
      <c r="A80" s="195"/>
      <c r="B80" s="30"/>
      <c r="C80" s="29"/>
      <c r="D80" s="29"/>
      <c r="E80" s="29"/>
      <c r="F80" s="29"/>
      <c r="G80" s="29"/>
      <c r="H80" s="29"/>
      <c r="I80" s="29"/>
      <c r="J80" s="45" t="s">
        <v>106</v>
      </c>
      <c r="K80" s="49"/>
      <c r="L80" s="47"/>
      <c r="M80" s="47"/>
      <c r="N80" s="47">
        <v>7</v>
      </c>
      <c r="O80" s="47"/>
      <c r="P80" s="47"/>
      <c r="Q80" s="47"/>
      <c r="R80" s="44">
        <f t="shared" si="4"/>
        <v>14</v>
      </c>
      <c r="S80" s="58">
        <f t="shared" si="2"/>
        <v>14</v>
      </c>
      <c r="T80" s="59">
        <f t="shared" si="3"/>
        <v>28</v>
      </c>
      <c r="U80" s="60">
        <f>((N80/35)*3)*100%</f>
        <v>0.6000000000000001</v>
      </c>
    </row>
    <row r="81" spans="1:21" ht="16.5">
      <c r="A81" s="195"/>
      <c r="B81" s="30"/>
      <c r="C81" s="29"/>
      <c r="D81" s="29"/>
      <c r="E81" s="29"/>
      <c r="F81" s="29"/>
      <c r="G81" s="29"/>
      <c r="H81" s="29"/>
      <c r="I81" s="29"/>
      <c r="J81" s="45" t="s">
        <v>249</v>
      </c>
      <c r="K81" s="49"/>
      <c r="L81" s="47"/>
      <c r="M81" s="47"/>
      <c r="N81" s="47">
        <v>7</v>
      </c>
      <c r="O81" s="47"/>
      <c r="P81" s="47"/>
      <c r="Q81" s="47"/>
      <c r="R81" s="44">
        <f t="shared" si="4"/>
        <v>14</v>
      </c>
      <c r="S81" s="58">
        <f t="shared" si="2"/>
        <v>14</v>
      </c>
      <c r="T81" s="59">
        <f t="shared" si="3"/>
        <v>28</v>
      </c>
      <c r="U81" s="60">
        <f>((N81/35)*3)*100%</f>
        <v>0.6000000000000001</v>
      </c>
    </row>
    <row r="82" spans="1:21" ht="16.5">
      <c r="A82" s="196"/>
      <c r="B82" s="30"/>
      <c r="C82" s="29"/>
      <c r="D82" s="29"/>
      <c r="E82" s="29"/>
      <c r="F82" s="29"/>
      <c r="G82" s="29"/>
      <c r="H82" s="29">
        <f>G74*14</f>
        <v>70</v>
      </c>
      <c r="I82" s="29"/>
      <c r="J82" s="200" t="s">
        <v>35</v>
      </c>
      <c r="K82" s="201"/>
      <c r="L82" s="201"/>
      <c r="M82" s="201"/>
      <c r="N82" s="201"/>
      <c r="O82" s="201"/>
      <c r="P82" s="201"/>
      <c r="Q82" s="59">
        <f>SUM(Q74:Q77)</f>
        <v>28</v>
      </c>
      <c r="R82" s="59">
        <f>SUM(R74:R81)</f>
        <v>42</v>
      </c>
      <c r="S82" s="64">
        <f t="shared" si="2"/>
        <v>70</v>
      </c>
      <c r="T82" s="59">
        <f>SUM(T74:T81)</f>
        <v>140</v>
      </c>
      <c r="U82" s="62">
        <f>SUM(U74:U81)</f>
        <v>3.0000000000000004</v>
      </c>
    </row>
    <row r="83" spans="1:21" ht="16.5">
      <c r="A83" s="181" t="s">
        <v>107</v>
      </c>
      <c r="B83" s="30" t="s">
        <v>108</v>
      </c>
      <c r="C83" s="29">
        <v>4</v>
      </c>
      <c r="D83" s="29">
        <v>2</v>
      </c>
      <c r="E83" s="29">
        <v>2</v>
      </c>
      <c r="F83" s="29">
        <v>0</v>
      </c>
      <c r="G83" s="29">
        <v>8</v>
      </c>
      <c r="H83" s="203" t="s">
        <v>88</v>
      </c>
      <c r="I83" s="204"/>
      <c r="J83" s="42" t="s">
        <v>109</v>
      </c>
      <c r="K83" s="44">
        <v>2</v>
      </c>
      <c r="L83" s="44">
        <v>8</v>
      </c>
      <c r="M83" s="44"/>
      <c r="N83" s="44"/>
      <c r="O83" s="44"/>
      <c r="P83" s="44"/>
      <c r="Q83" s="44">
        <f>(K83*2)+(L83*3)+(M83*4)</f>
        <v>28</v>
      </c>
      <c r="R83" s="44">
        <f>(N83*2)+(O83*3)+(P83*4)</f>
        <v>0</v>
      </c>
      <c r="S83" s="58">
        <f aca="true" t="shared" si="5" ref="S83:S100">Q83+R83</f>
        <v>28</v>
      </c>
      <c r="T83" s="59">
        <f t="shared" si="3"/>
        <v>56</v>
      </c>
      <c r="U83" s="60">
        <f>((10/33)*4)*100%</f>
        <v>1.2121212121212122</v>
      </c>
    </row>
    <row r="84" spans="1:21" ht="16.5">
      <c r="A84" s="181"/>
      <c r="B84" s="30" t="s">
        <v>110</v>
      </c>
      <c r="C84" s="29"/>
      <c r="D84" s="29"/>
      <c r="E84" s="29"/>
      <c r="F84" s="29"/>
      <c r="G84" s="29"/>
      <c r="H84" s="29" t="s">
        <v>111</v>
      </c>
      <c r="I84" s="29" t="s">
        <v>112</v>
      </c>
      <c r="J84" s="48" t="s">
        <v>241</v>
      </c>
      <c r="K84" s="44"/>
      <c r="L84" s="44">
        <v>5</v>
      </c>
      <c r="M84" s="44"/>
      <c r="N84" s="44"/>
      <c r="O84" s="44"/>
      <c r="P84" s="44"/>
      <c r="Q84" s="44">
        <f>(K84*2)+(L84*3)+(M84*4)</f>
        <v>15</v>
      </c>
      <c r="R84" s="44">
        <f>(N84*2)+(O84*3)+(P84*4)</f>
        <v>0</v>
      </c>
      <c r="S84" s="58">
        <f t="shared" si="5"/>
        <v>15</v>
      </c>
      <c r="T84" s="59">
        <f t="shared" si="3"/>
        <v>30</v>
      </c>
      <c r="U84" s="60">
        <f>((4/33)*4)*100%</f>
        <v>0.48484848484848486</v>
      </c>
    </row>
    <row r="85" spans="1:21" ht="16.5">
      <c r="A85" s="181"/>
      <c r="B85" s="30" t="s">
        <v>113</v>
      </c>
      <c r="C85" s="29"/>
      <c r="D85" s="29"/>
      <c r="E85" s="29"/>
      <c r="F85" s="29"/>
      <c r="G85" s="29"/>
      <c r="H85" s="29"/>
      <c r="I85" s="29"/>
      <c r="J85" s="48" t="s">
        <v>114</v>
      </c>
      <c r="K85" s="44"/>
      <c r="L85" s="44">
        <v>3</v>
      </c>
      <c r="M85" s="44"/>
      <c r="N85" s="44"/>
      <c r="O85" s="44"/>
      <c r="P85" s="44"/>
      <c r="Q85" s="44">
        <f>(K85*2)+(L85*3)+(M85*4)</f>
        <v>9</v>
      </c>
      <c r="R85" s="44">
        <f>(N85*2)+(O85*3)+(P85*4)</f>
        <v>0</v>
      </c>
      <c r="S85" s="58">
        <f t="shared" si="5"/>
        <v>9</v>
      </c>
      <c r="T85" s="59">
        <f t="shared" si="3"/>
        <v>18</v>
      </c>
      <c r="U85" s="60">
        <f>((4/33)*4)*100%</f>
        <v>0.48484848484848486</v>
      </c>
    </row>
    <row r="86" spans="1:21" ht="16.5">
      <c r="A86" s="181"/>
      <c r="B86" s="30" t="s">
        <v>115</v>
      </c>
      <c r="C86" s="29"/>
      <c r="D86" s="29"/>
      <c r="E86" s="29"/>
      <c r="F86" s="29"/>
      <c r="G86" s="29"/>
      <c r="H86" s="29"/>
      <c r="I86" s="29"/>
      <c r="J86" s="81"/>
      <c r="K86" s="44"/>
      <c r="L86" s="44"/>
      <c r="M86" s="44"/>
      <c r="N86" s="44"/>
      <c r="O86" s="44"/>
      <c r="P86" s="44"/>
      <c r="Q86" s="44"/>
      <c r="R86" s="44"/>
      <c r="S86" s="58"/>
      <c r="T86" s="59"/>
      <c r="U86" s="60"/>
    </row>
    <row r="87" spans="1:21" ht="16.5">
      <c r="A87" s="181"/>
      <c r="B87" s="30" t="s">
        <v>116</v>
      </c>
      <c r="C87" s="29"/>
      <c r="D87" s="29"/>
      <c r="E87" s="29"/>
      <c r="F87" s="29"/>
      <c r="G87" s="29"/>
      <c r="H87" s="29"/>
      <c r="I87" s="29"/>
      <c r="J87" s="48" t="s">
        <v>104</v>
      </c>
      <c r="K87" s="49"/>
      <c r="L87" s="47"/>
      <c r="M87" s="47"/>
      <c r="N87" s="87"/>
      <c r="O87" s="87"/>
      <c r="P87" s="87"/>
      <c r="Q87" s="87"/>
      <c r="R87" s="87"/>
      <c r="S87" s="87"/>
      <c r="T87" s="87"/>
      <c r="U87" s="87"/>
    </row>
    <row r="88" spans="1:21" ht="16.5">
      <c r="A88" s="181"/>
      <c r="B88" s="30" t="s">
        <v>117</v>
      </c>
      <c r="C88" s="29"/>
      <c r="D88" s="29"/>
      <c r="E88" s="29"/>
      <c r="F88" s="29"/>
      <c r="G88" s="29"/>
      <c r="H88" s="29"/>
      <c r="I88" s="29"/>
      <c r="J88" s="45" t="s">
        <v>105</v>
      </c>
      <c r="K88" s="49"/>
      <c r="L88" s="121"/>
      <c r="M88" s="121"/>
      <c r="N88" s="121"/>
      <c r="O88" s="121"/>
      <c r="P88" s="121">
        <v>5</v>
      </c>
      <c r="Q88" s="121"/>
      <c r="R88" s="125">
        <f>(N88*2)+(O88*3)+(P88*4)</f>
        <v>20</v>
      </c>
      <c r="S88" s="58">
        <f>Q88+R88</f>
        <v>20</v>
      </c>
      <c r="T88" s="126">
        <f>S88*2</f>
        <v>40</v>
      </c>
      <c r="U88" s="60">
        <f>((5/33)*4)*100%</f>
        <v>0.6060606060606061</v>
      </c>
    </row>
    <row r="89" spans="1:21" ht="16.5">
      <c r="A89" s="181"/>
      <c r="B89" s="30" t="s">
        <v>118</v>
      </c>
      <c r="C89" s="29"/>
      <c r="D89" s="29"/>
      <c r="E89" s="29"/>
      <c r="F89" s="29"/>
      <c r="G89" s="29"/>
      <c r="H89" s="29"/>
      <c r="I89" s="29"/>
      <c r="J89" s="45" t="s">
        <v>106</v>
      </c>
      <c r="K89" s="49"/>
      <c r="L89" s="47"/>
      <c r="M89" s="47"/>
      <c r="N89" s="47"/>
      <c r="O89" s="47"/>
      <c r="P89" s="47">
        <v>5</v>
      </c>
      <c r="Q89" s="47"/>
      <c r="R89" s="44">
        <f>(N89*2)+(O89*3)+(P89*4)</f>
        <v>20</v>
      </c>
      <c r="S89" s="58">
        <f>Q89+R89</f>
        <v>20</v>
      </c>
      <c r="T89" s="59">
        <f>S89*2</f>
        <v>40</v>
      </c>
      <c r="U89" s="60">
        <f>((5/33)*4)*100%</f>
        <v>0.6060606060606061</v>
      </c>
    </row>
    <row r="90" spans="1:21" ht="16.5">
      <c r="A90" s="181"/>
      <c r="B90" s="30" t="s">
        <v>119</v>
      </c>
      <c r="C90" s="29"/>
      <c r="D90" s="29"/>
      <c r="E90" s="29"/>
      <c r="F90" s="29"/>
      <c r="G90" s="29"/>
      <c r="H90" s="29"/>
      <c r="I90" s="29"/>
      <c r="J90" s="45" t="s">
        <v>249</v>
      </c>
      <c r="K90" s="49"/>
      <c r="L90" s="47"/>
      <c r="M90" s="47"/>
      <c r="N90" s="47"/>
      <c r="O90" s="47"/>
      <c r="P90" s="47">
        <v>5</v>
      </c>
      <c r="Q90" s="47"/>
      <c r="R90" s="44">
        <f>(N90*2)+(O90*3)+(P90*4)</f>
        <v>20</v>
      </c>
      <c r="S90" s="58">
        <f>Q90+R90</f>
        <v>20</v>
      </c>
      <c r="T90" s="59">
        <f>S90*2</f>
        <v>40</v>
      </c>
      <c r="U90" s="60">
        <f>((5/33)*4)*100%</f>
        <v>0.6060606060606061</v>
      </c>
    </row>
    <row r="91" spans="1:21" ht="16.5">
      <c r="A91" s="181"/>
      <c r="B91" s="30" t="s">
        <v>120</v>
      </c>
      <c r="C91" s="29"/>
      <c r="D91" s="29"/>
      <c r="E91" s="29"/>
      <c r="F91" s="29"/>
      <c r="G91" s="29"/>
      <c r="H91" s="29">
        <f>G83*14</f>
        <v>112</v>
      </c>
      <c r="I91" s="29"/>
      <c r="J91" s="200" t="s">
        <v>35</v>
      </c>
      <c r="K91" s="201"/>
      <c r="L91" s="201"/>
      <c r="M91" s="201"/>
      <c r="N91" s="201"/>
      <c r="O91" s="201"/>
      <c r="P91" s="202"/>
      <c r="Q91" s="59">
        <f>SUM(Q83:Q85)</f>
        <v>52</v>
      </c>
      <c r="R91" s="59">
        <f>SUM(R83:R90)</f>
        <v>60</v>
      </c>
      <c r="S91" s="64">
        <f t="shared" si="5"/>
        <v>112</v>
      </c>
      <c r="T91" s="59">
        <f t="shared" si="3"/>
        <v>224</v>
      </c>
      <c r="U91" s="62">
        <f>SUM(U83:U90)</f>
        <v>3.9999999999999996</v>
      </c>
    </row>
    <row r="92" spans="1:21" ht="16.5">
      <c r="A92" s="182" t="s">
        <v>121</v>
      </c>
      <c r="B92" s="133" t="s">
        <v>122</v>
      </c>
      <c r="C92" s="114">
        <v>2</v>
      </c>
      <c r="D92" s="114">
        <v>1</v>
      </c>
      <c r="E92" s="114">
        <v>1</v>
      </c>
      <c r="F92" s="114">
        <v>0</v>
      </c>
      <c r="G92" s="114">
        <v>4</v>
      </c>
      <c r="H92" s="114" t="s">
        <v>75</v>
      </c>
      <c r="I92" s="114"/>
      <c r="J92" s="122" t="s">
        <v>123</v>
      </c>
      <c r="K92" s="47"/>
      <c r="L92" s="47"/>
      <c r="M92" s="47">
        <v>1</v>
      </c>
      <c r="N92" s="47"/>
      <c r="O92" s="47"/>
      <c r="P92" s="47"/>
      <c r="Q92" s="47">
        <f>(K92*2)+(L92*3)+(M92*4)</f>
        <v>4</v>
      </c>
      <c r="R92" s="47">
        <f>(N92*2)+(O92*3)+(P92*4)</f>
        <v>0</v>
      </c>
      <c r="S92" s="58">
        <f t="shared" si="5"/>
        <v>4</v>
      </c>
      <c r="T92" s="63">
        <f t="shared" si="3"/>
        <v>8</v>
      </c>
      <c r="U92" s="127">
        <f>((1/14)*2)*100%</f>
        <v>0.14285714285714285</v>
      </c>
    </row>
    <row r="93" spans="1:21" ht="16.5">
      <c r="A93" s="183"/>
      <c r="B93" s="115"/>
      <c r="C93" s="114"/>
      <c r="D93" s="114"/>
      <c r="E93" s="114"/>
      <c r="F93" s="114"/>
      <c r="G93" s="114"/>
      <c r="H93" s="114" t="s">
        <v>46</v>
      </c>
      <c r="I93" s="114"/>
      <c r="J93" s="48" t="s">
        <v>124</v>
      </c>
      <c r="K93" s="47"/>
      <c r="L93" s="47"/>
      <c r="M93" s="47">
        <v>2</v>
      </c>
      <c r="N93" s="47"/>
      <c r="O93" s="47"/>
      <c r="P93" s="47">
        <v>2</v>
      </c>
      <c r="Q93" s="47">
        <f>(K93*2)+(L93*3)+(M93*4)</f>
        <v>8</v>
      </c>
      <c r="R93" s="47">
        <f>(N93*2)+(O93*3)+(P93*4)</f>
        <v>8</v>
      </c>
      <c r="S93" s="58">
        <f t="shared" si="5"/>
        <v>16</v>
      </c>
      <c r="T93" s="63">
        <f t="shared" si="3"/>
        <v>32</v>
      </c>
      <c r="U93" s="127">
        <f>((4/14)*2)*100%</f>
        <v>0.5714285714285714</v>
      </c>
    </row>
    <row r="94" spans="1:21" ht="16.5">
      <c r="A94" s="183"/>
      <c r="B94" s="115"/>
      <c r="C94" s="114"/>
      <c r="D94" s="114"/>
      <c r="E94" s="114"/>
      <c r="F94" s="114"/>
      <c r="G94" s="114"/>
      <c r="H94" s="114"/>
      <c r="I94" s="114"/>
      <c r="J94" s="123" t="s">
        <v>125</v>
      </c>
      <c r="K94" s="47"/>
      <c r="L94" s="47"/>
      <c r="M94" s="47">
        <v>1</v>
      </c>
      <c r="N94" s="47"/>
      <c r="O94" s="47"/>
      <c r="P94" s="47">
        <v>1</v>
      </c>
      <c r="Q94" s="47">
        <f>(K94*2)+(L94*3)+(M94*4)</f>
        <v>4</v>
      </c>
      <c r="R94" s="47">
        <f>(N94*2)+(O94*3)+(P94*4)</f>
        <v>4</v>
      </c>
      <c r="S94" s="58">
        <f t="shared" si="5"/>
        <v>8</v>
      </c>
      <c r="T94" s="63">
        <f t="shared" si="3"/>
        <v>16</v>
      </c>
      <c r="U94" s="127">
        <f>((4/14)*2)*100%</f>
        <v>0.5714285714285714</v>
      </c>
    </row>
    <row r="95" spans="1:21" ht="16.5">
      <c r="A95" s="183"/>
      <c r="B95" s="115"/>
      <c r="C95" s="114"/>
      <c r="D95" s="114"/>
      <c r="E95" s="114"/>
      <c r="F95" s="114"/>
      <c r="G95" s="114"/>
      <c r="H95" s="114"/>
      <c r="I95" s="114"/>
      <c r="J95" s="120" t="s">
        <v>126</v>
      </c>
      <c r="K95" s="47"/>
      <c r="L95" s="47"/>
      <c r="M95" s="47">
        <v>2</v>
      </c>
      <c r="N95" s="47"/>
      <c r="O95" s="47"/>
      <c r="P95" s="47">
        <v>2</v>
      </c>
      <c r="Q95" s="47">
        <f>(K95*2)+(L95*3)+(M95*4)</f>
        <v>8</v>
      </c>
      <c r="R95" s="47">
        <f>(N95*2)+(O95*3)+(P95*4)</f>
        <v>8</v>
      </c>
      <c r="S95" s="58">
        <f t="shared" si="5"/>
        <v>16</v>
      </c>
      <c r="T95" s="63">
        <f t="shared" si="3"/>
        <v>32</v>
      </c>
      <c r="U95" s="127">
        <f>((3/14)*2)*100%</f>
        <v>0.42857142857142855</v>
      </c>
    </row>
    <row r="96" spans="1:21" ht="16.5">
      <c r="A96" s="183"/>
      <c r="B96" s="115"/>
      <c r="C96" s="114"/>
      <c r="D96" s="114"/>
      <c r="E96" s="114"/>
      <c r="F96" s="114"/>
      <c r="G96" s="114"/>
      <c r="H96" s="114"/>
      <c r="I96" s="114"/>
      <c r="J96" s="120" t="s">
        <v>127</v>
      </c>
      <c r="K96" s="47"/>
      <c r="L96" s="47"/>
      <c r="M96" s="47"/>
      <c r="N96" s="47"/>
      <c r="O96" s="47"/>
      <c r="P96" s="47">
        <v>3</v>
      </c>
      <c r="Q96" s="47">
        <f>(K96*2)+(L96*3)+(M96*4)</f>
        <v>0</v>
      </c>
      <c r="R96" s="47">
        <f>(N96*2)+(O96*3)+(P96*4)</f>
        <v>12</v>
      </c>
      <c r="S96" s="39">
        <f>SUM(Q96:R96)</f>
        <v>12</v>
      </c>
      <c r="T96" s="63">
        <f t="shared" si="3"/>
        <v>24</v>
      </c>
      <c r="U96" s="127">
        <f>((2/14)*2)*100%</f>
        <v>0.2857142857142857</v>
      </c>
    </row>
    <row r="97" spans="1:21" ht="16.5">
      <c r="A97" s="184"/>
      <c r="B97" s="101"/>
      <c r="C97" s="116"/>
      <c r="D97" s="116"/>
      <c r="E97" s="116"/>
      <c r="F97" s="116"/>
      <c r="G97" s="116"/>
      <c r="H97" s="116">
        <f>G92*14</f>
        <v>56</v>
      </c>
      <c r="I97" s="116"/>
      <c r="J97" s="197" t="s">
        <v>35</v>
      </c>
      <c r="K97" s="198"/>
      <c r="L97" s="198"/>
      <c r="M97" s="198"/>
      <c r="N97" s="198"/>
      <c r="O97" s="198"/>
      <c r="P97" s="199"/>
      <c r="Q97" s="128">
        <f>SUM(Q92:Q96)</f>
        <v>24</v>
      </c>
      <c r="R97" s="128">
        <f>SUM(R93:R96)</f>
        <v>32</v>
      </c>
      <c r="S97" s="129">
        <f t="shared" si="5"/>
        <v>56</v>
      </c>
      <c r="T97" s="128">
        <f>SUM(T92:T96)</f>
        <v>112</v>
      </c>
      <c r="U97" s="130">
        <f>SUM(U92:U96)</f>
        <v>2</v>
      </c>
    </row>
    <row r="98" spans="1:21" ht="16.5">
      <c r="A98" s="182" t="s">
        <v>128</v>
      </c>
      <c r="B98" s="115" t="s">
        <v>129</v>
      </c>
      <c r="C98" s="114">
        <v>3</v>
      </c>
      <c r="D98" s="114">
        <v>0</v>
      </c>
      <c r="E98" s="114">
        <v>0</v>
      </c>
      <c r="F98" s="114">
        <v>3</v>
      </c>
      <c r="G98" s="114">
        <v>12</v>
      </c>
      <c r="H98" s="114"/>
      <c r="I98" s="114"/>
      <c r="J98" s="122" t="s">
        <v>130</v>
      </c>
      <c r="K98" s="47">
        <v>0</v>
      </c>
      <c r="L98" s="47"/>
      <c r="M98" s="47"/>
      <c r="N98" s="47"/>
      <c r="O98" s="47"/>
      <c r="P98" s="47"/>
      <c r="Q98" s="47">
        <f>(K98*2)+(L98*3)+(M98*4)</f>
        <v>0</v>
      </c>
      <c r="R98" s="47">
        <f>(N98*2)+(O98*3)+(P98*4)</f>
        <v>0</v>
      </c>
      <c r="S98" s="58">
        <f t="shared" si="5"/>
        <v>0</v>
      </c>
      <c r="T98" s="63">
        <f t="shared" si="3"/>
        <v>0</v>
      </c>
      <c r="U98" s="47">
        <v>0</v>
      </c>
    </row>
    <row r="99" spans="1:21" ht="16.5">
      <c r="A99" s="183"/>
      <c r="B99" s="115" t="s">
        <v>131</v>
      </c>
      <c r="C99" s="114"/>
      <c r="D99" s="114"/>
      <c r="E99" s="114"/>
      <c r="F99" s="114"/>
      <c r="G99" s="114"/>
      <c r="H99" s="114"/>
      <c r="I99" s="114"/>
      <c r="J99" s="124" t="s">
        <v>132</v>
      </c>
      <c r="K99" s="47"/>
      <c r="L99" s="47"/>
      <c r="M99" s="47"/>
      <c r="N99" s="47"/>
      <c r="O99" s="47"/>
      <c r="P99" s="47">
        <v>42</v>
      </c>
      <c r="Q99" s="47">
        <f>(K99*2)+(L99*3)+(M99*4)</f>
        <v>0</v>
      </c>
      <c r="R99" s="47">
        <f>(N99*2)+(O99*3)+(P99*4)</f>
        <v>168</v>
      </c>
      <c r="S99" s="58">
        <f t="shared" si="5"/>
        <v>168</v>
      </c>
      <c r="T99" s="63">
        <f t="shared" si="3"/>
        <v>336</v>
      </c>
      <c r="U99" s="131">
        <f>S99/14</f>
        <v>12</v>
      </c>
    </row>
    <row r="100" spans="1:21" ht="16.5">
      <c r="A100" s="184"/>
      <c r="B100" s="117"/>
      <c r="C100" s="118"/>
      <c r="D100" s="118"/>
      <c r="E100" s="118"/>
      <c r="F100" s="118"/>
      <c r="G100" s="118"/>
      <c r="H100" s="114">
        <f>G98*14</f>
        <v>168</v>
      </c>
      <c r="I100" s="118"/>
      <c r="J100" s="205" t="s">
        <v>133</v>
      </c>
      <c r="K100" s="206"/>
      <c r="L100" s="206"/>
      <c r="M100" s="206"/>
      <c r="N100" s="206"/>
      <c r="O100" s="206"/>
      <c r="P100" s="207"/>
      <c r="Q100" s="63">
        <f>SUM(Q98:Q99)</f>
        <v>0</v>
      </c>
      <c r="R100" s="63">
        <v>168</v>
      </c>
      <c r="S100" s="64">
        <f t="shared" si="5"/>
        <v>168</v>
      </c>
      <c r="T100" s="63">
        <f t="shared" si="3"/>
        <v>336</v>
      </c>
      <c r="U100" s="132">
        <f>SUM(U98:U99)</f>
        <v>12</v>
      </c>
    </row>
    <row r="101" spans="1:21" ht="16.5">
      <c r="A101" s="31"/>
      <c r="B101" s="32" t="s">
        <v>12</v>
      </c>
      <c r="C101" s="25">
        <f>SUM(C60:C100)</f>
        <v>19</v>
      </c>
      <c r="D101" s="25">
        <f>SUM(D60:D100)</f>
        <v>8</v>
      </c>
      <c r="E101" s="25">
        <f>SUM(E60:E100)</f>
        <v>8</v>
      </c>
      <c r="F101" s="25">
        <f>SUM(F60:F100)</f>
        <v>3</v>
      </c>
      <c r="G101" s="25">
        <f>SUM(G60:G100)</f>
        <v>44</v>
      </c>
      <c r="H101" s="28"/>
      <c r="I101" s="29"/>
      <c r="J101" s="28"/>
      <c r="K101" s="50"/>
      <c r="L101" s="50"/>
      <c r="M101" s="50"/>
      <c r="N101" s="50"/>
      <c r="O101" s="50"/>
      <c r="P101" s="50"/>
      <c r="Q101" s="65"/>
      <c r="R101" s="65"/>
      <c r="S101" s="50"/>
      <c r="T101" s="50"/>
      <c r="U101" s="50"/>
    </row>
    <row r="103" spans="1:21" ht="16.5">
      <c r="A103" s="78"/>
      <c r="B103" s="78"/>
      <c r="C103" s="78"/>
      <c r="D103" s="79"/>
      <c r="E103" s="78"/>
      <c r="F103" s="79"/>
      <c r="G103" s="78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</row>
    <row r="104" spans="1:21" ht="16.5" customHeight="1">
      <c r="A104" s="78"/>
      <c r="B104" s="78"/>
      <c r="C104" s="78"/>
      <c r="D104" s="79"/>
      <c r="E104" s="78"/>
      <c r="F104" s="79"/>
      <c r="G104" s="78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</row>
    <row r="105" spans="1:21" ht="16.5">
      <c r="A105" s="78"/>
      <c r="B105" s="78"/>
      <c r="C105" s="78"/>
      <c r="D105" s="79"/>
      <c r="E105" s="78"/>
      <c r="F105" s="79"/>
      <c r="G105" s="78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</row>
    <row r="106" spans="1:21" ht="16.5">
      <c r="A106" s="78"/>
      <c r="B106" s="78"/>
      <c r="C106" s="78"/>
      <c r="D106" s="79"/>
      <c r="E106" s="78"/>
      <c r="F106" s="79"/>
      <c r="G106" s="78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</row>
    <row r="107" spans="1:21" ht="16.5">
      <c r="A107" s="78"/>
      <c r="B107" s="78"/>
      <c r="C107" s="78"/>
      <c r="D107" s="79"/>
      <c r="E107" s="78"/>
      <c r="F107" s="79"/>
      <c r="G107" s="78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</row>
    <row r="108" spans="1:21" ht="16.5">
      <c r="A108" s="78"/>
      <c r="B108" s="78"/>
      <c r="C108" s="78"/>
      <c r="D108" s="79"/>
      <c r="E108" s="78"/>
      <c r="F108" s="79"/>
      <c r="G108" s="78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</row>
    <row r="109" spans="1:21" ht="16.5">
      <c r="A109" s="78"/>
      <c r="B109" s="78"/>
      <c r="C109" s="78"/>
      <c r="D109" s="79"/>
      <c r="E109" s="78"/>
      <c r="F109" s="79"/>
      <c r="G109" s="78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</row>
    <row r="110" spans="1:21" ht="16.5">
      <c r="A110" s="78"/>
      <c r="B110" s="78"/>
      <c r="C110" s="78"/>
      <c r="D110" s="79"/>
      <c r="E110" s="78"/>
      <c r="F110" s="79"/>
      <c r="G110" s="78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</row>
    <row r="111" spans="1:21" ht="16.5">
      <c r="A111" s="78"/>
      <c r="B111" s="78"/>
      <c r="C111" s="78"/>
      <c r="D111" s="79"/>
      <c r="E111" s="78"/>
      <c r="F111" s="79"/>
      <c r="G111" s="78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</row>
    <row r="112" spans="1:21" ht="16.5">
      <c r="A112" s="78"/>
      <c r="B112" s="78"/>
      <c r="C112" s="78"/>
      <c r="D112" s="79"/>
      <c r="E112" s="78"/>
      <c r="F112" s="79"/>
      <c r="G112" s="78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</row>
    <row r="113" spans="1:21" ht="16.5">
      <c r="A113" s="78"/>
      <c r="B113" s="78"/>
      <c r="C113" s="78"/>
      <c r="D113" s="79"/>
      <c r="E113" s="78"/>
      <c r="F113" s="79"/>
      <c r="G113" s="78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</row>
    <row r="114" spans="1:21" ht="16.5">
      <c r="A114" s="78"/>
      <c r="B114" s="78"/>
      <c r="C114" s="78"/>
      <c r="D114" s="79"/>
      <c r="E114" s="78"/>
      <c r="F114" s="79"/>
      <c r="G114" s="78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</row>
    <row r="115" spans="1:21" ht="16.5">
      <c r="A115" s="78"/>
      <c r="B115" s="78"/>
      <c r="C115" s="78"/>
      <c r="D115" s="79"/>
      <c r="E115" s="78"/>
      <c r="F115" s="79"/>
      <c r="G115" s="78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</row>
    <row r="116" spans="1:21" ht="16.5">
      <c r="A116" s="78"/>
      <c r="B116" s="78"/>
      <c r="C116" s="78"/>
      <c r="D116" s="79"/>
      <c r="E116" s="78"/>
      <c r="F116" s="79"/>
      <c r="G116" s="78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</row>
    <row r="117" spans="1:21" ht="16.5">
      <c r="A117" s="78"/>
      <c r="B117" s="78"/>
      <c r="C117" s="78"/>
      <c r="D117" s="79"/>
      <c r="E117" s="78"/>
      <c r="F117" s="79"/>
      <c r="G117" s="78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</row>
    <row r="118" spans="1:21" ht="16.5">
      <c r="A118" s="78"/>
      <c r="B118" s="78"/>
      <c r="C118" s="78"/>
      <c r="D118" s="79"/>
      <c r="E118" s="78"/>
      <c r="F118" s="79"/>
      <c r="G118" s="78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</row>
    <row r="119" spans="1:21" ht="16.5">
      <c r="A119" s="78"/>
      <c r="B119" s="78"/>
      <c r="C119" s="78"/>
      <c r="D119" s="79"/>
      <c r="E119" s="78"/>
      <c r="F119" s="79"/>
      <c r="G119" s="78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</row>
    <row r="120" spans="1:21" ht="16.5">
      <c r="A120" s="78"/>
      <c r="B120" s="78"/>
      <c r="C120" s="78"/>
      <c r="D120" s="79"/>
      <c r="E120" s="78"/>
      <c r="F120" s="79"/>
      <c r="G120" s="78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</row>
    <row r="121" spans="1:21" ht="16.5">
      <c r="A121" s="78"/>
      <c r="B121" s="78"/>
      <c r="C121" s="78"/>
      <c r="D121" s="79"/>
      <c r="E121" s="78"/>
      <c r="F121" s="79"/>
      <c r="G121" s="78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</row>
    <row r="122" spans="1:21" ht="16.5">
      <c r="A122" s="78"/>
      <c r="B122" s="78"/>
      <c r="C122" s="78"/>
      <c r="D122" s="79"/>
      <c r="E122" s="78"/>
      <c r="F122" s="79"/>
      <c r="G122" s="78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</row>
    <row r="123" spans="1:21" ht="16.5">
      <c r="A123" s="78"/>
      <c r="B123" s="78"/>
      <c r="C123" s="78"/>
      <c r="D123" s="79"/>
      <c r="E123" s="78"/>
      <c r="F123" s="79"/>
      <c r="G123" s="78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</row>
    <row r="124" spans="1:21" ht="16.5">
      <c r="A124" s="78"/>
      <c r="B124" s="78"/>
      <c r="C124" s="78"/>
      <c r="D124" s="79"/>
      <c r="E124" s="78"/>
      <c r="F124" s="79"/>
      <c r="G124" s="78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</row>
    <row r="125" spans="1:21" ht="16.5">
      <c r="A125" s="78"/>
      <c r="B125" s="78"/>
      <c r="C125" s="78"/>
      <c r="D125" s="79"/>
      <c r="E125" s="78"/>
      <c r="F125" s="79"/>
      <c r="G125" s="78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</row>
    <row r="126" spans="1:21" ht="16.5">
      <c r="A126" s="78"/>
      <c r="B126" s="78"/>
      <c r="C126" s="78"/>
      <c r="D126" s="79"/>
      <c r="E126" s="78"/>
      <c r="F126" s="79"/>
      <c r="G126" s="78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</row>
    <row r="127" spans="1:21" ht="16.5">
      <c r="A127" s="78"/>
      <c r="B127" s="78"/>
      <c r="C127" s="78"/>
      <c r="D127" s="79"/>
      <c r="E127" s="78"/>
      <c r="F127" s="79"/>
      <c r="G127" s="78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</row>
    <row r="128" spans="1:21" ht="16.5">
      <c r="A128" s="78"/>
      <c r="B128" s="78"/>
      <c r="C128" s="78"/>
      <c r="D128" s="79"/>
      <c r="E128" s="78"/>
      <c r="F128" s="79"/>
      <c r="G128" s="78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</row>
    <row r="129" spans="1:21" ht="16.5">
      <c r="A129" s="78"/>
      <c r="B129" s="78"/>
      <c r="C129" s="78"/>
      <c r="D129" s="79"/>
      <c r="E129" s="78"/>
      <c r="F129" s="79"/>
      <c r="G129" s="78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</row>
    <row r="130" spans="1:21" ht="16.5">
      <c r="A130" s="78"/>
      <c r="B130" s="78"/>
      <c r="C130" s="78"/>
      <c r="D130" s="79"/>
      <c r="E130" s="78"/>
      <c r="F130" s="79"/>
      <c r="G130" s="78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</row>
    <row r="131" spans="1:21" ht="16.5">
      <c r="A131" s="78"/>
      <c r="B131" s="78"/>
      <c r="C131" s="78"/>
      <c r="D131" s="79"/>
      <c r="E131" s="78"/>
      <c r="F131" s="79"/>
      <c r="G131" s="78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</row>
    <row r="132" spans="1:21" ht="16.5">
      <c r="A132" s="78"/>
      <c r="B132" s="78"/>
      <c r="C132" s="78"/>
      <c r="D132" s="79"/>
      <c r="E132" s="78"/>
      <c r="F132" s="79"/>
      <c r="G132" s="78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</row>
    <row r="133" spans="1:21" ht="16.5">
      <c r="A133" s="78"/>
      <c r="B133" s="78"/>
      <c r="C133" s="78"/>
      <c r="D133" s="79"/>
      <c r="E133" s="78"/>
      <c r="F133" s="79"/>
      <c r="G133" s="78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</row>
    <row r="134" spans="1:21" ht="16.5">
      <c r="A134" s="78"/>
      <c r="B134" s="78"/>
      <c r="C134" s="78"/>
      <c r="D134" s="79"/>
      <c r="E134" s="78"/>
      <c r="F134" s="79"/>
      <c r="G134" s="78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</row>
    <row r="135" spans="1:21" ht="16.5">
      <c r="A135" s="78"/>
      <c r="B135" s="78"/>
      <c r="C135" s="78"/>
      <c r="D135" s="79"/>
      <c r="E135" s="78"/>
      <c r="F135" s="79"/>
      <c r="G135" s="78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</row>
    <row r="136" spans="1:21" ht="16.5">
      <c r="A136" s="78"/>
      <c r="B136" s="78"/>
      <c r="C136" s="78"/>
      <c r="D136" s="79"/>
      <c r="E136" s="78"/>
      <c r="F136" s="79"/>
      <c r="G136" s="78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</row>
    <row r="137" spans="1:21" ht="16.5">
      <c r="A137" s="78"/>
      <c r="B137" s="78"/>
      <c r="C137" s="78"/>
      <c r="D137" s="79"/>
      <c r="E137" s="78"/>
      <c r="F137" s="79"/>
      <c r="G137" s="78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</row>
    <row r="138" spans="1:21" ht="16.5">
      <c r="A138" s="78"/>
      <c r="B138" s="78"/>
      <c r="C138" s="78"/>
      <c r="D138" s="79"/>
      <c r="E138" s="78"/>
      <c r="F138" s="79"/>
      <c r="G138" s="78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</row>
    <row r="139" spans="1:21" ht="16.5">
      <c r="A139" s="78"/>
      <c r="B139" s="78"/>
      <c r="C139" s="78"/>
      <c r="D139" s="79"/>
      <c r="E139" s="78"/>
      <c r="F139" s="79"/>
      <c r="G139" s="78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</row>
    <row r="140" spans="1:21" ht="16.5">
      <c r="A140" s="78"/>
      <c r="B140" s="78"/>
      <c r="C140" s="78"/>
      <c r="D140" s="79"/>
      <c r="E140" s="78"/>
      <c r="F140" s="79"/>
      <c r="G140" s="78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</row>
    <row r="141" spans="1:21" ht="16.5">
      <c r="A141" s="78"/>
      <c r="B141" s="78"/>
      <c r="C141" s="78"/>
      <c r="D141" s="79"/>
      <c r="E141" s="78"/>
      <c r="F141" s="79"/>
      <c r="G141" s="78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</row>
    <row r="142" spans="1:21" ht="16.5">
      <c r="A142" s="78"/>
      <c r="B142" s="78"/>
      <c r="C142" s="78"/>
      <c r="D142" s="79"/>
      <c r="E142" s="78"/>
      <c r="F142" s="79"/>
      <c r="G142" s="78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</row>
    <row r="143" spans="1:21" ht="16.5">
      <c r="A143" s="78"/>
      <c r="B143" s="78"/>
      <c r="C143" s="78"/>
      <c r="D143" s="79"/>
      <c r="E143" s="78"/>
      <c r="F143" s="79"/>
      <c r="G143" s="78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</row>
    <row r="144" spans="1:21" ht="16.5">
      <c r="A144" s="78"/>
      <c r="B144" s="78"/>
      <c r="C144" s="78"/>
      <c r="D144" s="79"/>
      <c r="E144" s="78"/>
      <c r="F144" s="79"/>
      <c r="G144" s="78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</row>
  </sheetData>
  <sheetProtection/>
  <mergeCells count="91">
    <mergeCell ref="A1:U1"/>
    <mergeCell ref="A2:U2"/>
    <mergeCell ref="A3:U3"/>
    <mergeCell ref="C4:S4"/>
    <mergeCell ref="D6:F6"/>
    <mergeCell ref="H6:I6"/>
    <mergeCell ref="K6:P6"/>
    <mergeCell ref="Q6:R6"/>
    <mergeCell ref="C6:C8"/>
    <mergeCell ref="F7:F8"/>
    <mergeCell ref="K7:M7"/>
    <mergeCell ref="N7:P7"/>
    <mergeCell ref="Q7:R7"/>
    <mergeCell ref="H9:I9"/>
    <mergeCell ref="J18:P18"/>
    <mergeCell ref="J22:P22"/>
    <mergeCell ref="I7:I8"/>
    <mergeCell ref="J6:J8"/>
    <mergeCell ref="J27:P27"/>
    <mergeCell ref="J30:P30"/>
    <mergeCell ref="J33:P33"/>
    <mergeCell ref="J37:P37"/>
    <mergeCell ref="J40:P40"/>
    <mergeCell ref="J43:P43"/>
    <mergeCell ref="K57:P57"/>
    <mergeCell ref="Q57:R57"/>
    <mergeCell ref="K58:M58"/>
    <mergeCell ref="N58:P58"/>
    <mergeCell ref="Q58:R58"/>
    <mergeCell ref="F58:F59"/>
    <mergeCell ref="I58:I59"/>
    <mergeCell ref="J57:J59"/>
    <mergeCell ref="J91:P91"/>
    <mergeCell ref="H60:I60"/>
    <mergeCell ref="H61:I61"/>
    <mergeCell ref="J63:P63"/>
    <mergeCell ref="H64:I64"/>
    <mergeCell ref="H65:I65"/>
    <mergeCell ref="J68:P68"/>
    <mergeCell ref="J100:P100"/>
    <mergeCell ref="A6:A8"/>
    <mergeCell ref="A9:A18"/>
    <mergeCell ref="A19:A22"/>
    <mergeCell ref="A23:A27"/>
    <mergeCell ref="A28:A30"/>
    <mergeCell ref="A31:A33"/>
    <mergeCell ref="A34:A37"/>
    <mergeCell ref="A38:A40"/>
    <mergeCell ref="H69:I69"/>
    <mergeCell ref="A57:A59"/>
    <mergeCell ref="A60:A63"/>
    <mergeCell ref="A64:A68"/>
    <mergeCell ref="A69:A73"/>
    <mergeCell ref="A74:A82"/>
    <mergeCell ref="J97:P97"/>
    <mergeCell ref="J73:P73"/>
    <mergeCell ref="H74:I74"/>
    <mergeCell ref="J82:P82"/>
    <mergeCell ref="H83:I83"/>
    <mergeCell ref="A83:A91"/>
    <mergeCell ref="A92:A97"/>
    <mergeCell ref="A98:A100"/>
    <mergeCell ref="B6:B8"/>
    <mergeCell ref="B9:B17"/>
    <mergeCell ref="B19:B21"/>
    <mergeCell ref="B31:B32"/>
    <mergeCell ref="B57:B59"/>
    <mergeCell ref="B60:B63"/>
    <mergeCell ref="A41:A43"/>
    <mergeCell ref="C57:C59"/>
    <mergeCell ref="C60:C63"/>
    <mergeCell ref="D7:D8"/>
    <mergeCell ref="D58:D59"/>
    <mergeCell ref="D60:D63"/>
    <mergeCell ref="E7:E8"/>
    <mergeCell ref="E58:E59"/>
    <mergeCell ref="E60:E63"/>
    <mergeCell ref="D57:F57"/>
    <mergeCell ref="F60:F63"/>
    <mergeCell ref="G6:G8"/>
    <mergeCell ref="G57:G59"/>
    <mergeCell ref="G60:G63"/>
    <mergeCell ref="H7:H8"/>
    <mergeCell ref="H58:H59"/>
    <mergeCell ref="H57:I57"/>
    <mergeCell ref="S6:S8"/>
    <mergeCell ref="S57:S59"/>
    <mergeCell ref="T6:T8"/>
    <mergeCell ref="T57:T59"/>
    <mergeCell ref="U6:U8"/>
    <mergeCell ref="U57:U59"/>
  </mergeCells>
  <printOptions/>
  <pageMargins left="0.71" right="0.71" top="0.75" bottom="0.75" header="0.31" footer="0.31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="120" zoomScaleNormal="120" zoomScalePageLayoutView="0" workbookViewId="0" topLeftCell="A1">
      <selection activeCell="K12" sqref="K12"/>
    </sheetView>
  </sheetViews>
  <sheetFormatPr defaultColWidth="9.140625" defaultRowHeight="15"/>
  <cols>
    <col min="1" max="1" width="10.8515625" style="0" bestFit="1" customWidth="1"/>
    <col min="2" max="2" width="26.421875" style="0" bestFit="1" customWidth="1"/>
    <col min="3" max="3" width="4.421875" style="0" bestFit="1" customWidth="1"/>
    <col min="4" max="4" width="4.28125" style="0" bestFit="1" customWidth="1"/>
    <col min="5" max="5" width="4.140625" style="0" bestFit="1" customWidth="1"/>
    <col min="6" max="6" width="4.28125" style="0" bestFit="1" customWidth="1"/>
    <col min="7" max="7" width="9.8515625" style="0" bestFit="1" customWidth="1"/>
    <col min="8" max="8" width="37.7109375" style="0" customWidth="1"/>
    <col min="9" max="9" width="11.8515625" style="0" bestFit="1" customWidth="1"/>
    <col min="12" max="12" width="11.57421875" style="0" customWidth="1"/>
  </cols>
  <sheetData>
    <row r="1" spans="1:9" ht="15.75">
      <c r="A1" s="22" t="s">
        <v>134</v>
      </c>
      <c r="B1" s="67"/>
      <c r="C1" s="67"/>
      <c r="D1" s="67"/>
      <c r="E1" s="67"/>
      <c r="F1" s="67"/>
      <c r="G1" s="67"/>
      <c r="H1" s="67"/>
      <c r="I1" s="67"/>
    </row>
    <row r="2" spans="1:10" ht="15">
      <c r="A2" s="179" t="s">
        <v>4</v>
      </c>
      <c r="B2" s="179" t="s">
        <v>5</v>
      </c>
      <c r="C2" s="179" t="s">
        <v>6</v>
      </c>
      <c r="D2" s="180" t="s">
        <v>7</v>
      </c>
      <c r="E2" s="180"/>
      <c r="F2" s="180"/>
      <c r="G2" s="24" t="s">
        <v>135</v>
      </c>
      <c r="H2" s="213" t="s">
        <v>10</v>
      </c>
      <c r="I2" s="238" t="s">
        <v>136</v>
      </c>
      <c r="J2" s="227" t="s">
        <v>15</v>
      </c>
    </row>
    <row r="3" spans="1:10" ht="15">
      <c r="A3" s="179"/>
      <c r="B3" s="179"/>
      <c r="C3" s="179"/>
      <c r="D3" s="179" t="s">
        <v>16</v>
      </c>
      <c r="E3" s="179" t="s">
        <v>17</v>
      </c>
      <c r="F3" s="179" t="s">
        <v>18</v>
      </c>
      <c r="G3" s="179" t="s">
        <v>137</v>
      </c>
      <c r="H3" s="213"/>
      <c r="I3" s="239"/>
      <c r="J3" s="228"/>
    </row>
    <row r="4" spans="1:11" ht="15">
      <c r="A4" s="179"/>
      <c r="B4" s="179"/>
      <c r="C4" s="179"/>
      <c r="D4" s="179"/>
      <c r="E4" s="179"/>
      <c r="F4" s="179"/>
      <c r="G4" s="179"/>
      <c r="H4" s="238"/>
      <c r="I4" s="240"/>
      <c r="J4" s="229"/>
      <c r="K4" t="s">
        <v>138</v>
      </c>
    </row>
    <row r="5" spans="1:15" ht="15">
      <c r="A5" s="175" t="s">
        <v>139</v>
      </c>
      <c r="B5" s="68" t="s">
        <v>140</v>
      </c>
      <c r="C5" s="29">
        <v>2</v>
      </c>
      <c r="D5" s="29">
        <v>0</v>
      </c>
      <c r="E5" s="29">
        <v>0</v>
      </c>
      <c r="F5" s="29">
        <v>2</v>
      </c>
      <c r="G5" s="29">
        <v>8</v>
      </c>
      <c r="H5" s="69" t="s">
        <v>141</v>
      </c>
      <c r="I5" s="29">
        <v>2</v>
      </c>
      <c r="J5" s="75">
        <v>3</v>
      </c>
      <c r="K5" t="s">
        <v>142</v>
      </c>
      <c r="L5" t="s">
        <v>143</v>
      </c>
      <c r="M5" t="s">
        <v>144</v>
      </c>
      <c r="O5" t="s">
        <v>145</v>
      </c>
    </row>
    <row r="6" spans="1:15" ht="15">
      <c r="A6" s="176"/>
      <c r="B6" s="68"/>
      <c r="C6" s="29"/>
      <c r="D6" s="29"/>
      <c r="E6" s="29"/>
      <c r="F6" s="29"/>
      <c r="G6" s="29"/>
      <c r="H6" s="70" t="s">
        <v>146</v>
      </c>
      <c r="I6" s="29">
        <v>1</v>
      </c>
      <c r="J6" s="75">
        <v>2</v>
      </c>
      <c r="M6" t="s">
        <v>147</v>
      </c>
      <c r="O6" t="s">
        <v>148</v>
      </c>
    </row>
    <row r="7" spans="1:15" ht="15">
      <c r="A7" s="176"/>
      <c r="B7" s="71"/>
      <c r="C7" s="29"/>
      <c r="D7" s="29"/>
      <c r="E7" s="29"/>
      <c r="F7" s="29"/>
      <c r="G7" s="29"/>
      <c r="H7" s="30" t="s">
        <v>149</v>
      </c>
      <c r="I7" s="29">
        <v>1</v>
      </c>
      <c r="J7" s="75">
        <v>2</v>
      </c>
      <c r="L7" t="s">
        <v>150</v>
      </c>
      <c r="M7" t="s">
        <v>151</v>
      </c>
      <c r="O7" t="s">
        <v>152</v>
      </c>
    </row>
    <row r="8" spans="1:15" ht="15">
      <c r="A8" s="175" t="s">
        <v>153</v>
      </c>
      <c r="B8" s="30" t="s">
        <v>154</v>
      </c>
      <c r="C8" s="29">
        <v>2</v>
      </c>
      <c r="D8" s="29">
        <v>0</v>
      </c>
      <c r="E8" s="29">
        <v>0</v>
      </c>
      <c r="F8" s="29">
        <v>2</v>
      </c>
      <c r="G8" s="29">
        <v>8</v>
      </c>
      <c r="H8" s="69" t="s">
        <v>155</v>
      </c>
      <c r="I8" s="29">
        <v>2</v>
      </c>
      <c r="J8" s="75">
        <v>3</v>
      </c>
      <c r="M8" t="s">
        <v>156</v>
      </c>
      <c r="O8" t="s">
        <v>148</v>
      </c>
    </row>
    <row r="9" spans="1:10" ht="15">
      <c r="A9" s="176"/>
      <c r="B9" s="30"/>
      <c r="C9" s="29"/>
      <c r="D9" s="29"/>
      <c r="E9" s="29"/>
      <c r="F9" s="29"/>
      <c r="G9" s="29"/>
      <c r="H9" s="70" t="s">
        <v>146</v>
      </c>
      <c r="I9" s="29">
        <v>2</v>
      </c>
      <c r="J9" s="75">
        <v>3</v>
      </c>
    </row>
    <row r="10" spans="1:10" ht="15">
      <c r="A10" s="27"/>
      <c r="B10" s="30"/>
      <c r="C10" s="29"/>
      <c r="D10" s="29"/>
      <c r="E10" s="29"/>
      <c r="F10" s="29"/>
      <c r="G10" s="29"/>
      <c r="H10" s="70" t="s">
        <v>149</v>
      </c>
      <c r="I10" s="29"/>
      <c r="J10" s="75"/>
    </row>
    <row r="11" spans="1:10" ht="15">
      <c r="A11" s="230" t="s">
        <v>157</v>
      </c>
      <c r="B11" s="70" t="s">
        <v>158</v>
      </c>
      <c r="C11" s="44">
        <v>2</v>
      </c>
      <c r="D11" s="44">
        <v>0</v>
      </c>
      <c r="E11" s="44">
        <v>0</v>
      </c>
      <c r="F11" s="44">
        <v>2</v>
      </c>
      <c r="G11" s="44">
        <v>8</v>
      </c>
      <c r="H11" s="69" t="s">
        <v>159</v>
      </c>
      <c r="I11" s="29">
        <v>2</v>
      </c>
      <c r="J11" s="75">
        <v>3</v>
      </c>
    </row>
    <row r="12" spans="1:10" ht="15">
      <c r="A12" s="231"/>
      <c r="B12" s="70"/>
      <c r="C12" s="44"/>
      <c r="D12" s="44"/>
      <c r="E12" s="44"/>
      <c r="F12" s="44"/>
      <c r="G12" s="44"/>
      <c r="H12" s="70" t="s">
        <v>160</v>
      </c>
      <c r="I12" s="29">
        <v>2</v>
      </c>
      <c r="J12" s="75">
        <v>3</v>
      </c>
    </row>
    <row r="13" spans="1:10" ht="15">
      <c r="A13" s="232"/>
      <c r="B13" s="70"/>
      <c r="C13" s="44"/>
      <c r="D13" s="44"/>
      <c r="E13" s="44"/>
      <c r="F13" s="44"/>
      <c r="G13" s="44"/>
      <c r="H13" s="70" t="s">
        <v>149</v>
      </c>
      <c r="I13" s="29"/>
      <c r="J13" s="75"/>
    </row>
    <row r="14" spans="1:10" ht="15">
      <c r="A14" s="230" t="s">
        <v>161</v>
      </c>
      <c r="B14" s="70" t="s">
        <v>162</v>
      </c>
      <c r="C14" s="44">
        <v>2</v>
      </c>
      <c r="D14" s="44">
        <v>0</v>
      </c>
      <c r="E14" s="44">
        <v>0</v>
      </c>
      <c r="F14" s="44">
        <v>2</v>
      </c>
      <c r="G14" s="44">
        <v>8</v>
      </c>
      <c r="H14" s="69" t="s">
        <v>163</v>
      </c>
      <c r="I14" s="29">
        <v>2</v>
      </c>
      <c r="J14" s="75">
        <v>3</v>
      </c>
    </row>
    <row r="15" spans="1:10" ht="15">
      <c r="A15" s="231"/>
      <c r="B15" s="70"/>
      <c r="C15" s="44"/>
      <c r="D15" s="44"/>
      <c r="E15" s="44"/>
      <c r="F15" s="44"/>
      <c r="G15" s="44"/>
      <c r="H15" s="70" t="s">
        <v>164</v>
      </c>
      <c r="I15" s="29">
        <v>2</v>
      </c>
      <c r="J15" s="75">
        <v>3</v>
      </c>
    </row>
    <row r="16" spans="1:10" ht="15">
      <c r="A16" s="72"/>
      <c r="B16" s="70"/>
      <c r="C16" s="44"/>
      <c r="D16" s="44"/>
      <c r="E16" s="44"/>
      <c r="F16" s="44"/>
      <c r="G16" s="44"/>
      <c r="H16" s="70" t="s">
        <v>149</v>
      </c>
      <c r="I16" s="29"/>
      <c r="J16" s="75"/>
    </row>
    <row r="17" spans="1:10" ht="15">
      <c r="A17" s="230" t="s">
        <v>165</v>
      </c>
      <c r="B17" s="70" t="s">
        <v>166</v>
      </c>
      <c r="C17" s="44">
        <v>2</v>
      </c>
      <c r="D17" s="44">
        <v>0</v>
      </c>
      <c r="E17" s="44">
        <v>0</v>
      </c>
      <c r="F17" s="44">
        <v>2</v>
      </c>
      <c r="G17" s="44">
        <v>8</v>
      </c>
      <c r="H17" s="69" t="s">
        <v>167</v>
      </c>
      <c r="I17" s="29">
        <v>1</v>
      </c>
      <c r="J17" s="75">
        <v>2</v>
      </c>
    </row>
    <row r="18" spans="1:10" ht="15">
      <c r="A18" s="231"/>
      <c r="B18" s="70"/>
      <c r="C18" s="44"/>
      <c r="D18" s="44"/>
      <c r="E18" s="44"/>
      <c r="F18" s="44"/>
      <c r="G18" s="44"/>
      <c r="H18" s="70" t="s">
        <v>168</v>
      </c>
      <c r="I18" s="29">
        <v>1</v>
      </c>
      <c r="J18" s="75">
        <v>2</v>
      </c>
    </row>
    <row r="19" spans="1:10" ht="15">
      <c r="A19" s="231"/>
      <c r="B19" s="70"/>
      <c r="C19" s="44"/>
      <c r="D19" s="44"/>
      <c r="E19" s="44"/>
      <c r="F19" s="44"/>
      <c r="G19" s="44"/>
      <c r="H19" s="70" t="s">
        <v>93</v>
      </c>
      <c r="I19" s="29">
        <v>1</v>
      </c>
      <c r="J19" s="75">
        <v>2</v>
      </c>
    </row>
    <row r="20" spans="1:10" ht="15">
      <c r="A20" s="231"/>
      <c r="B20" s="70"/>
      <c r="C20" s="44"/>
      <c r="D20" s="44"/>
      <c r="E20" s="44"/>
      <c r="F20" s="44"/>
      <c r="G20" s="44"/>
      <c r="H20" s="70" t="s">
        <v>169</v>
      </c>
      <c r="I20" s="29">
        <v>1</v>
      </c>
      <c r="J20" s="75">
        <v>2</v>
      </c>
    </row>
    <row r="21" spans="1:10" ht="15">
      <c r="A21" s="232"/>
      <c r="B21" s="70"/>
      <c r="C21" s="44"/>
      <c r="D21" s="44"/>
      <c r="E21" s="44"/>
      <c r="F21" s="44"/>
      <c r="G21" s="44"/>
      <c r="H21" s="70" t="s">
        <v>149</v>
      </c>
      <c r="I21" s="29"/>
      <c r="J21" s="75"/>
    </row>
    <row r="22" spans="1:10" ht="15">
      <c r="A22" s="230" t="s">
        <v>170</v>
      </c>
      <c r="B22" s="70" t="s">
        <v>171</v>
      </c>
      <c r="C22" s="44">
        <v>2</v>
      </c>
      <c r="D22" s="44">
        <v>0</v>
      </c>
      <c r="E22" s="44">
        <v>0</v>
      </c>
      <c r="F22" s="44">
        <v>2</v>
      </c>
      <c r="G22" s="44">
        <v>8</v>
      </c>
      <c r="H22" s="69" t="s">
        <v>172</v>
      </c>
      <c r="I22" s="29">
        <v>1</v>
      </c>
      <c r="J22" s="75">
        <v>2</v>
      </c>
    </row>
    <row r="23" spans="1:10" ht="15">
      <c r="A23" s="231"/>
      <c r="B23" s="70"/>
      <c r="C23" s="44"/>
      <c r="D23" s="44"/>
      <c r="E23" s="44"/>
      <c r="F23" s="44"/>
      <c r="G23" s="44"/>
      <c r="H23" s="70" t="s">
        <v>125</v>
      </c>
      <c r="I23" s="29">
        <v>1</v>
      </c>
      <c r="J23" s="75">
        <v>2</v>
      </c>
    </row>
    <row r="24" spans="1:10" ht="15">
      <c r="A24" s="231"/>
      <c r="B24" s="70"/>
      <c r="C24" s="44"/>
      <c r="D24" s="44"/>
      <c r="E24" s="44"/>
      <c r="F24" s="44"/>
      <c r="G24" s="44"/>
      <c r="H24" s="70" t="s">
        <v>78</v>
      </c>
      <c r="I24" s="29">
        <v>1</v>
      </c>
      <c r="J24" s="75">
        <v>2</v>
      </c>
    </row>
    <row r="25" spans="1:10" ht="15">
      <c r="A25" s="72"/>
      <c r="B25" s="70"/>
      <c r="C25" s="44"/>
      <c r="D25" s="44"/>
      <c r="E25" s="44"/>
      <c r="F25" s="44"/>
      <c r="G25" s="44"/>
      <c r="H25" s="70"/>
      <c r="I25" s="29">
        <v>1</v>
      </c>
      <c r="J25" s="75">
        <v>2</v>
      </c>
    </row>
    <row r="26" spans="1:10" ht="15">
      <c r="A26" s="230" t="s">
        <v>173</v>
      </c>
      <c r="B26" s="70" t="s">
        <v>174</v>
      </c>
      <c r="C26" s="44">
        <v>3</v>
      </c>
      <c r="D26" s="44">
        <v>0</v>
      </c>
      <c r="E26" s="44">
        <v>0</v>
      </c>
      <c r="F26" s="44">
        <v>3</v>
      </c>
      <c r="G26" s="44">
        <v>12</v>
      </c>
      <c r="H26" s="69" t="s">
        <v>175</v>
      </c>
      <c r="I26" s="29">
        <v>2</v>
      </c>
      <c r="J26" s="75">
        <v>3</v>
      </c>
    </row>
    <row r="27" spans="1:10" ht="15">
      <c r="A27" s="231"/>
      <c r="B27" s="70"/>
      <c r="C27" s="44"/>
      <c r="D27" s="44"/>
      <c r="E27" s="44"/>
      <c r="F27" s="44"/>
      <c r="G27" s="44"/>
      <c r="H27" s="70" t="s">
        <v>176</v>
      </c>
      <c r="I27" s="29">
        <v>1</v>
      </c>
      <c r="J27" s="75">
        <v>2</v>
      </c>
    </row>
    <row r="28" spans="1:10" ht="15">
      <c r="A28" s="231"/>
      <c r="B28" s="70"/>
      <c r="C28" s="44"/>
      <c r="D28" s="44"/>
      <c r="E28" s="44"/>
      <c r="F28" s="44"/>
      <c r="G28" s="44"/>
      <c r="H28" s="70" t="s">
        <v>177</v>
      </c>
      <c r="I28" s="29">
        <v>1</v>
      </c>
      <c r="J28" s="75">
        <v>2</v>
      </c>
    </row>
    <row r="29" spans="1:10" ht="15">
      <c r="A29" s="29"/>
      <c r="B29" s="32" t="s">
        <v>12</v>
      </c>
      <c r="C29" s="25">
        <f>SUM(C5:C26)</f>
        <v>15</v>
      </c>
      <c r="D29" s="25">
        <f>SUM(D5:D24)</f>
        <v>0</v>
      </c>
      <c r="E29" s="25">
        <v>0</v>
      </c>
      <c r="F29" s="25">
        <f>SUM(F5:F26)</f>
        <v>15</v>
      </c>
      <c r="G29" s="25">
        <f>SUM(G5:G26)</f>
        <v>60</v>
      </c>
      <c r="H29" s="30"/>
      <c r="I29" s="29"/>
      <c r="J29" s="75"/>
    </row>
    <row r="31" spans="1:11" ht="15.75">
      <c r="A31" s="73"/>
      <c r="B31" s="33"/>
      <c r="C31" s="33"/>
      <c r="D31" s="33"/>
      <c r="E31" s="34"/>
      <c r="F31" s="36"/>
      <c r="G31" s="34"/>
      <c r="H31" s="34"/>
      <c r="I31" s="36" t="s">
        <v>178</v>
      </c>
      <c r="J31" s="51"/>
      <c r="K31" s="51"/>
    </row>
    <row r="32" spans="1:11" ht="15.75">
      <c r="A32" s="33"/>
      <c r="B32" s="33"/>
      <c r="C32" s="33"/>
      <c r="D32" s="34" t="s">
        <v>179</v>
      </c>
      <c r="E32" s="34"/>
      <c r="F32" s="36"/>
      <c r="G32" s="34"/>
      <c r="H32" s="34"/>
      <c r="I32" s="34" t="s">
        <v>180</v>
      </c>
      <c r="J32" s="51"/>
      <c r="K32" s="76"/>
    </row>
    <row r="33" spans="1:11" ht="15.75">
      <c r="A33" s="34"/>
      <c r="B33" s="34"/>
      <c r="C33" s="52"/>
      <c r="D33" s="34"/>
      <c r="E33" s="52"/>
      <c r="F33" s="34"/>
      <c r="G33" s="34"/>
      <c r="H33" s="34"/>
      <c r="I33" s="34"/>
      <c r="K33" s="74"/>
    </row>
    <row r="34" spans="1:11" ht="15.75">
      <c r="A34" s="34"/>
      <c r="B34" s="34"/>
      <c r="C34" s="34"/>
      <c r="D34" s="35" t="s">
        <v>181</v>
      </c>
      <c r="E34" s="34"/>
      <c r="F34" s="34"/>
      <c r="G34" s="34"/>
      <c r="H34" s="34"/>
      <c r="I34" s="35" t="s">
        <v>124</v>
      </c>
      <c r="K34" s="74"/>
    </row>
    <row r="35" spans="1:11" ht="15.75">
      <c r="A35" s="34"/>
      <c r="B35" s="34"/>
      <c r="C35" s="34"/>
      <c r="D35" s="36" t="s">
        <v>182</v>
      </c>
      <c r="E35" s="34"/>
      <c r="F35" s="34"/>
      <c r="G35" s="34"/>
      <c r="H35" s="34"/>
      <c r="I35" s="36" t="s">
        <v>183</v>
      </c>
      <c r="K35" s="74"/>
    </row>
    <row r="36" spans="1:11" ht="15.75">
      <c r="A36" s="37"/>
      <c r="B36" s="37"/>
      <c r="C36" s="233" t="s">
        <v>184</v>
      </c>
      <c r="D36" s="233"/>
      <c r="E36" s="233"/>
      <c r="F36" s="233"/>
      <c r="G36" s="233"/>
      <c r="H36" s="233"/>
      <c r="I36" s="233"/>
      <c r="J36" s="37"/>
      <c r="K36" s="74"/>
    </row>
    <row r="37" spans="2:11" ht="16.5">
      <c r="B37" s="37"/>
      <c r="C37" s="234" t="s">
        <v>185</v>
      </c>
      <c r="D37" s="234"/>
      <c r="E37" s="234"/>
      <c r="F37" s="234"/>
      <c r="G37" s="234"/>
      <c r="H37" s="234"/>
      <c r="I37" s="234"/>
      <c r="J37" s="34"/>
      <c r="K37" s="74"/>
    </row>
    <row r="38" spans="3:11" ht="15.75">
      <c r="C38" s="34"/>
      <c r="D38" s="34"/>
      <c r="E38" s="34"/>
      <c r="G38" s="53"/>
      <c r="H38" s="34"/>
      <c r="I38" s="34"/>
      <c r="J38" s="34"/>
      <c r="K38" s="74"/>
    </row>
    <row r="39" spans="3:11" ht="15.75">
      <c r="C39" s="235" t="s">
        <v>186</v>
      </c>
      <c r="D39" s="235"/>
      <c r="E39" s="235"/>
      <c r="F39" s="235"/>
      <c r="G39" s="235"/>
      <c r="H39" s="235"/>
      <c r="I39" s="235"/>
      <c r="J39" s="34"/>
      <c r="K39" s="74"/>
    </row>
    <row r="40" spans="3:11" ht="15.75">
      <c r="C40" s="236" t="s">
        <v>187</v>
      </c>
      <c r="D40" s="236"/>
      <c r="E40" s="236"/>
      <c r="F40" s="236"/>
      <c r="G40" s="236"/>
      <c r="H40" s="236"/>
      <c r="I40" s="236"/>
      <c r="J40" s="34"/>
      <c r="K40" s="74"/>
    </row>
    <row r="41" spans="1:7" ht="15.75">
      <c r="A41" s="74"/>
      <c r="C41" s="237"/>
      <c r="D41" s="237"/>
      <c r="E41" s="237"/>
      <c r="F41" s="237"/>
      <c r="G41" s="237"/>
    </row>
  </sheetData>
  <sheetProtection/>
  <mergeCells count="23">
    <mergeCell ref="C39:I39"/>
    <mergeCell ref="C40:I40"/>
    <mergeCell ref="C41:G41"/>
    <mergeCell ref="F3:F4"/>
    <mergeCell ref="G3:G4"/>
    <mergeCell ref="H2:H4"/>
    <mergeCell ref="I2:I4"/>
    <mergeCell ref="A11:A13"/>
    <mergeCell ref="A14:A15"/>
    <mergeCell ref="A17:A21"/>
    <mergeCell ref="D2:F2"/>
    <mergeCell ref="C36:I36"/>
    <mergeCell ref="C37:I37"/>
    <mergeCell ref="J2:J4"/>
    <mergeCell ref="A22:A24"/>
    <mergeCell ref="A26:A28"/>
    <mergeCell ref="B2:B4"/>
    <mergeCell ref="C2:C4"/>
    <mergeCell ref="D3:D4"/>
    <mergeCell ref="E3:E4"/>
    <mergeCell ref="A2:A4"/>
    <mergeCell ref="A5:A7"/>
    <mergeCell ref="A8:A9"/>
  </mergeCells>
  <printOptions/>
  <pageMargins left="0.7" right="0.7" top="0.75" bottom="0.75" header="0.3" footer="0.3"/>
  <pageSetup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89"/>
  <sheetViews>
    <sheetView zoomScale="90" zoomScaleNormal="90" zoomScalePageLayoutView="0" workbookViewId="0" topLeftCell="A1">
      <selection activeCell="V24" sqref="V24"/>
    </sheetView>
  </sheetViews>
  <sheetFormatPr defaultColWidth="9.140625" defaultRowHeight="15"/>
  <cols>
    <col min="1" max="1" width="9.421875" style="15" customWidth="1"/>
    <col min="2" max="2" width="33.7109375" style="15" customWidth="1"/>
    <col min="3" max="4" width="4.421875" style="15" customWidth="1"/>
    <col min="5" max="5" width="4.28125" style="15" customWidth="1"/>
    <col min="6" max="6" width="4.7109375" style="15" customWidth="1"/>
    <col min="7" max="7" width="9.28125" style="15" customWidth="1"/>
    <col min="8" max="8" width="11.140625" style="15" customWidth="1"/>
    <col min="9" max="9" width="8.421875" style="15" customWidth="1"/>
    <col min="10" max="10" width="47.28125" style="15" customWidth="1"/>
    <col min="11" max="11" width="2.421875" style="15" customWidth="1"/>
    <col min="12" max="12" width="3.28125" style="16" bestFit="1" customWidth="1"/>
    <col min="13" max="13" width="3.28125" style="16" customWidth="1"/>
    <col min="14" max="14" width="3.7109375" style="16" customWidth="1"/>
    <col min="15" max="15" width="3.28125" style="16" bestFit="1" customWidth="1"/>
    <col min="16" max="16" width="3.140625" style="16" bestFit="1" customWidth="1"/>
    <col min="17" max="17" width="6.8515625" style="16" customWidth="1"/>
    <col min="18" max="18" width="7.421875" style="16" customWidth="1"/>
    <col min="19" max="19" width="8.140625" style="17" customWidth="1"/>
    <col min="20" max="20" width="8.140625" style="16" customWidth="1"/>
    <col min="21" max="21" width="10.7109375" style="17" customWidth="1"/>
    <col min="22" max="16384" width="9.140625" style="15" customWidth="1"/>
  </cols>
  <sheetData>
    <row r="1" spans="1:32" ht="16.5">
      <c r="A1" s="18" t="s">
        <v>188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54"/>
      <c r="T1" s="20"/>
      <c r="U1" s="54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ht="16.5">
      <c r="A2" s="18" t="s">
        <v>1</v>
      </c>
      <c r="B2" s="19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54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ht="16.5">
      <c r="A3" s="18" t="s">
        <v>2</v>
      </c>
      <c r="B3" s="19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55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6.5">
      <c r="A4" s="21"/>
      <c r="B4" s="19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56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2" ht="16.5">
      <c r="A5" s="22" t="s">
        <v>70</v>
      </c>
      <c r="B5" s="23"/>
      <c r="C5" s="23"/>
      <c r="D5" s="23"/>
      <c r="E5" s="23"/>
      <c r="F5" s="23"/>
      <c r="G5" s="23"/>
      <c r="H5" s="23"/>
      <c r="I5" s="23"/>
      <c r="J5" s="23"/>
      <c r="K5" s="38"/>
      <c r="L5" s="38"/>
      <c r="M5" s="38"/>
      <c r="N5" s="38"/>
      <c r="O5" s="38"/>
      <c r="P5" s="38"/>
      <c r="Q5" s="57"/>
      <c r="R5" s="57"/>
      <c r="S5" s="38"/>
      <c r="T5" s="38"/>
      <c r="U5" s="51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ht="15" customHeight="1">
      <c r="A6" s="179" t="s">
        <v>4</v>
      </c>
      <c r="B6" s="179" t="s">
        <v>5</v>
      </c>
      <c r="C6" s="179" t="s">
        <v>6</v>
      </c>
      <c r="D6" s="180" t="s">
        <v>7</v>
      </c>
      <c r="E6" s="180"/>
      <c r="F6" s="180"/>
      <c r="G6" s="172" t="s">
        <v>8</v>
      </c>
      <c r="H6" s="179" t="s">
        <v>9</v>
      </c>
      <c r="I6" s="179"/>
      <c r="J6" s="213" t="s">
        <v>10</v>
      </c>
      <c r="K6" s="210" t="s">
        <v>11</v>
      </c>
      <c r="L6" s="210"/>
      <c r="M6" s="210"/>
      <c r="N6" s="210"/>
      <c r="O6" s="210"/>
      <c r="P6" s="211"/>
      <c r="Q6" s="211" t="s">
        <v>12</v>
      </c>
      <c r="R6" s="212"/>
      <c r="S6" s="169" t="s">
        <v>189</v>
      </c>
      <c r="T6" s="169" t="s">
        <v>72</v>
      </c>
      <c r="U6" s="169" t="s">
        <v>15</v>
      </c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16.5" customHeight="1">
      <c r="A7" s="179"/>
      <c r="B7" s="179"/>
      <c r="C7" s="179"/>
      <c r="D7" s="179" t="s">
        <v>16</v>
      </c>
      <c r="E7" s="179" t="s">
        <v>17</v>
      </c>
      <c r="F7" s="179" t="s">
        <v>18</v>
      </c>
      <c r="G7" s="173"/>
      <c r="H7" s="179" t="s">
        <v>19</v>
      </c>
      <c r="I7" s="179" t="s">
        <v>20</v>
      </c>
      <c r="J7" s="213"/>
      <c r="K7" s="210" t="s">
        <v>19</v>
      </c>
      <c r="L7" s="210"/>
      <c r="M7" s="210"/>
      <c r="N7" s="210" t="s">
        <v>20</v>
      </c>
      <c r="O7" s="210"/>
      <c r="P7" s="211"/>
      <c r="Q7" s="211" t="s">
        <v>21</v>
      </c>
      <c r="R7" s="212"/>
      <c r="S7" s="170"/>
      <c r="T7" s="170"/>
      <c r="U7" s="170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ht="16.5">
      <c r="A8" s="179"/>
      <c r="B8" s="179"/>
      <c r="C8" s="179"/>
      <c r="D8" s="179"/>
      <c r="E8" s="179"/>
      <c r="F8" s="179"/>
      <c r="G8" s="174"/>
      <c r="H8" s="179"/>
      <c r="I8" s="179"/>
      <c r="J8" s="213"/>
      <c r="K8" s="40">
        <v>2</v>
      </c>
      <c r="L8" s="40">
        <v>3</v>
      </c>
      <c r="M8" s="40">
        <v>4</v>
      </c>
      <c r="N8" s="40">
        <v>2</v>
      </c>
      <c r="O8" s="40">
        <v>3</v>
      </c>
      <c r="P8" s="41">
        <v>4</v>
      </c>
      <c r="Q8" s="40" t="s">
        <v>22</v>
      </c>
      <c r="R8" s="40" t="s">
        <v>23</v>
      </c>
      <c r="S8" s="171"/>
      <c r="T8" s="171"/>
      <c r="U8" s="171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ht="16.5">
      <c r="A9" s="194" t="s">
        <v>73</v>
      </c>
      <c r="B9" s="241" t="s">
        <v>190</v>
      </c>
      <c r="C9" s="175">
        <v>3</v>
      </c>
      <c r="D9" s="175">
        <v>2</v>
      </c>
      <c r="E9" s="175">
        <v>1</v>
      </c>
      <c r="F9" s="175">
        <v>0</v>
      </c>
      <c r="G9" s="175">
        <v>5</v>
      </c>
      <c r="H9" s="203" t="s">
        <v>191</v>
      </c>
      <c r="I9" s="204"/>
      <c r="J9" s="42" t="s">
        <v>76</v>
      </c>
      <c r="K9" s="43">
        <v>1</v>
      </c>
      <c r="L9" s="44"/>
      <c r="M9" s="44">
        <v>3</v>
      </c>
      <c r="N9" s="44"/>
      <c r="O9" s="44"/>
      <c r="P9" s="44">
        <v>2</v>
      </c>
      <c r="Q9" s="44">
        <f>(K9*2)+(L9*3)+(M9*4)</f>
        <v>14</v>
      </c>
      <c r="R9" s="44">
        <v>8</v>
      </c>
      <c r="S9" s="58">
        <f>Q9+R9</f>
        <v>22</v>
      </c>
      <c r="T9" s="59">
        <f>S9*1</f>
        <v>22</v>
      </c>
      <c r="U9" s="60">
        <f>((6/18)*3)*100%</f>
        <v>1</v>
      </c>
      <c r="V9" s="19"/>
      <c r="W9" s="61"/>
      <c r="X9" s="19"/>
      <c r="Y9" s="19"/>
      <c r="Z9" s="19"/>
      <c r="AA9" s="19"/>
      <c r="AB9" s="19"/>
      <c r="AC9" s="19"/>
      <c r="AD9" s="19"/>
      <c r="AE9" s="19"/>
      <c r="AF9" s="19"/>
    </row>
    <row r="10" spans="1:32" ht="16.5">
      <c r="A10" s="195"/>
      <c r="B10" s="242"/>
      <c r="C10" s="176"/>
      <c r="D10" s="176"/>
      <c r="E10" s="176"/>
      <c r="F10" s="176"/>
      <c r="G10" s="176"/>
      <c r="H10" s="203" t="s">
        <v>77</v>
      </c>
      <c r="I10" s="204"/>
      <c r="J10" s="45" t="s">
        <v>78</v>
      </c>
      <c r="K10" s="43"/>
      <c r="L10" s="44"/>
      <c r="M10" s="44">
        <v>3</v>
      </c>
      <c r="N10" s="44"/>
      <c r="O10" s="44"/>
      <c r="P10" s="44"/>
      <c r="Q10" s="44">
        <f aca="true" t="shared" si="0" ref="Q10:Q19">(K10*2)+(L10*3)+(M10*4)</f>
        <v>12</v>
      </c>
      <c r="R10" s="44">
        <f>(N10*2)+(O10*3)+(P10*4)</f>
        <v>0</v>
      </c>
      <c r="S10" s="58">
        <f>Q10+R10</f>
        <v>12</v>
      </c>
      <c r="T10" s="59">
        <f>S10*1</f>
        <v>12</v>
      </c>
      <c r="U10" s="60">
        <f>((3/18)*3)*100%</f>
        <v>0.5</v>
      </c>
      <c r="V10" s="19"/>
      <c r="W10" s="61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ht="16.5">
      <c r="A11" s="195"/>
      <c r="B11" s="242"/>
      <c r="C11" s="176"/>
      <c r="D11" s="176"/>
      <c r="E11" s="176"/>
      <c r="F11" s="176"/>
      <c r="G11" s="176"/>
      <c r="H11" s="28"/>
      <c r="I11" s="29"/>
      <c r="J11" s="43" t="s">
        <v>79</v>
      </c>
      <c r="K11" s="43"/>
      <c r="L11" s="44"/>
      <c r="M11" s="44">
        <v>3</v>
      </c>
      <c r="N11" s="44"/>
      <c r="O11" s="44"/>
      <c r="P11" s="44">
        <v>2</v>
      </c>
      <c r="Q11" s="44">
        <f t="shared" si="0"/>
        <v>12</v>
      </c>
      <c r="R11" s="44">
        <v>8</v>
      </c>
      <c r="S11" s="58">
        <f>Q11+R11</f>
        <v>20</v>
      </c>
      <c r="T11" s="59">
        <f>S11*1</f>
        <v>20</v>
      </c>
      <c r="U11" s="60">
        <f>((5/18)*3)*100%</f>
        <v>0.8333333333333334</v>
      </c>
      <c r="V11" s="19"/>
      <c r="W11" s="61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ht="16.5">
      <c r="A12" s="195"/>
      <c r="B12" s="242"/>
      <c r="C12" s="176"/>
      <c r="D12" s="176"/>
      <c r="E12" s="176"/>
      <c r="F12" s="176"/>
      <c r="G12" s="176"/>
      <c r="H12" s="28"/>
      <c r="I12" s="29"/>
      <c r="J12" s="43" t="s">
        <v>85</v>
      </c>
      <c r="K12" s="43"/>
      <c r="L12" s="44"/>
      <c r="M12" s="44">
        <v>2</v>
      </c>
      <c r="N12" s="44"/>
      <c r="O12" s="44"/>
      <c r="P12" s="44">
        <v>2</v>
      </c>
      <c r="Q12" s="44">
        <f t="shared" si="0"/>
        <v>8</v>
      </c>
      <c r="R12" s="44">
        <v>8</v>
      </c>
      <c r="S12" s="58">
        <f>Q12+R12</f>
        <v>16</v>
      </c>
      <c r="T12" s="59">
        <f>S12*1</f>
        <v>16</v>
      </c>
      <c r="U12" s="60">
        <f>((4/18)*3)*100%</f>
        <v>0.6666666666666666</v>
      </c>
      <c r="V12" s="19"/>
      <c r="W12" s="61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2" ht="16.5">
      <c r="A13" s="196"/>
      <c r="B13" s="243"/>
      <c r="C13" s="177"/>
      <c r="D13" s="177"/>
      <c r="E13" s="177"/>
      <c r="F13" s="177"/>
      <c r="G13" s="177"/>
      <c r="H13" s="29">
        <f>G9*14</f>
        <v>70</v>
      </c>
      <c r="I13" s="25"/>
      <c r="J13" s="200" t="s">
        <v>35</v>
      </c>
      <c r="K13" s="201"/>
      <c r="L13" s="201"/>
      <c r="M13" s="201"/>
      <c r="N13" s="201"/>
      <c r="O13" s="201"/>
      <c r="P13" s="202"/>
      <c r="Q13" s="59">
        <f>SUM(Q9:Q12)</f>
        <v>46</v>
      </c>
      <c r="R13" s="59">
        <f>SUM(R9:R12)</f>
        <v>24</v>
      </c>
      <c r="S13" s="59">
        <f>SUM(S9:S12)</f>
        <v>70</v>
      </c>
      <c r="T13" s="59">
        <f>SUM(T9:T12)</f>
        <v>70</v>
      </c>
      <c r="U13" s="62">
        <f>SUM(U9:U12)</f>
        <v>3</v>
      </c>
      <c r="V13" s="19"/>
      <c r="W13" s="61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2" ht="16.5">
      <c r="A14" s="194" t="s">
        <v>86</v>
      </c>
      <c r="B14" s="30" t="s">
        <v>192</v>
      </c>
      <c r="C14" s="29">
        <v>3</v>
      </c>
      <c r="D14" s="29">
        <v>2</v>
      </c>
      <c r="E14" s="29">
        <v>1</v>
      </c>
      <c r="F14" s="29">
        <v>0</v>
      </c>
      <c r="G14" s="29">
        <v>5</v>
      </c>
      <c r="H14" s="203" t="s">
        <v>75</v>
      </c>
      <c r="I14" s="204"/>
      <c r="J14" s="42" t="s">
        <v>89</v>
      </c>
      <c r="K14" s="44">
        <v>1</v>
      </c>
      <c r="L14" s="44"/>
      <c r="M14" s="44">
        <v>2</v>
      </c>
      <c r="N14" s="44"/>
      <c r="O14" s="44"/>
      <c r="P14" s="44">
        <v>2</v>
      </c>
      <c r="Q14" s="44">
        <f t="shared" si="0"/>
        <v>10</v>
      </c>
      <c r="R14" s="44">
        <f>(N14*2)+(O14*3)+(P14*4)</f>
        <v>8</v>
      </c>
      <c r="S14" s="58">
        <f aca="true" t="shared" si="1" ref="S14:S29">Q14+R14</f>
        <v>18</v>
      </c>
      <c r="T14" s="59">
        <f>S14*1</f>
        <v>18</v>
      </c>
      <c r="U14" s="60">
        <f>((5/18)*3)*100%</f>
        <v>0.8333333333333334</v>
      </c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1:32" ht="16.5">
      <c r="A15" s="195"/>
      <c r="B15" s="30" t="s">
        <v>193</v>
      </c>
      <c r="C15" s="29"/>
      <c r="D15" s="29"/>
      <c r="E15" s="29"/>
      <c r="F15" s="29"/>
      <c r="G15" s="30"/>
      <c r="H15" s="203" t="s">
        <v>77</v>
      </c>
      <c r="I15" s="204"/>
      <c r="J15" s="45" t="s">
        <v>93</v>
      </c>
      <c r="K15" s="44"/>
      <c r="L15" s="44"/>
      <c r="M15" s="44">
        <v>5</v>
      </c>
      <c r="N15" s="44"/>
      <c r="O15" s="44"/>
      <c r="P15" s="44">
        <v>4</v>
      </c>
      <c r="Q15" s="44">
        <f t="shared" si="0"/>
        <v>20</v>
      </c>
      <c r="R15" s="44">
        <f>(N15*2)+(O15*3)+(P15*4)</f>
        <v>16</v>
      </c>
      <c r="S15" s="58">
        <f t="shared" si="1"/>
        <v>36</v>
      </c>
      <c r="T15" s="63">
        <f>S15*1</f>
        <v>36</v>
      </c>
      <c r="U15" s="60">
        <f>((9/18)*3)*100%</f>
        <v>1.5</v>
      </c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32" ht="16.5">
      <c r="A16" s="195"/>
      <c r="B16" s="30"/>
      <c r="C16" s="29"/>
      <c r="D16" s="29"/>
      <c r="E16" s="29"/>
      <c r="F16" s="29"/>
      <c r="G16" s="30"/>
      <c r="H16" s="29"/>
      <c r="I16" s="29"/>
      <c r="J16" s="46" t="s">
        <v>95</v>
      </c>
      <c r="K16" s="44"/>
      <c r="L16" s="44"/>
      <c r="M16" s="44">
        <v>2</v>
      </c>
      <c r="N16" s="44"/>
      <c r="O16" s="44"/>
      <c r="P16" s="44">
        <v>2</v>
      </c>
      <c r="Q16" s="44">
        <f t="shared" si="0"/>
        <v>8</v>
      </c>
      <c r="R16" s="44">
        <f>(N16*2)+(O16*3)+(P16*4)</f>
        <v>8</v>
      </c>
      <c r="S16" s="58">
        <f t="shared" si="1"/>
        <v>16</v>
      </c>
      <c r="T16" s="59">
        <f>S16*1</f>
        <v>16</v>
      </c>
      <c r="U16" s="60">
        <f>((4/18)*3)*100%</f>
        <v>0.6666666666666666</v>
      </c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2" ht="16.5" customHeight="1">
      <c r="A17" s="196"/>
      <c r="B17" s="30"/>
      <c r="C17" s="29"/>
      <c r="D17" s="29"/>
      <c r="E17" s="29"/>
      <c r="F17" s="29"/>
      <c r="G17" s="29"/>
      <c r="H17" s="29">
        <f>G14*14</f>
        <v>70</v>
      </c>
      <c r="I17" s="29"/>
      <c r="J17" s="200" t="s">
        <v>35</v>
      </c>
      <c r="K17" s="201"/>
      <c r="L17" s="201"/>
      <c r="M17" s="201"/>
      <c r="N17" s="201"/>
      <c r="O17" s="201"/>
      <c r="P17" s="202"/>
      <c r="Q17" s="59">
        <f>SUM(Q14:Q16)</f>
        <v>38</v>
      </c>
      <c r="R17" s="59">
        <f>SUM(R14:R16)</f>
        <v>32</v>
      </c>
      <c r="S17" s="64">
        <f t="shared" si="1"/>
        <v>70</v>
      </c>
      <c r="T17" s="59">
        <f>SUM(T14:T16)</f>
        <v>70</v>
      </c>
      <c r="U17" s="62">
        <f>SUM(U14:U16)</f>
        <v>3</v>
      </c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1:32" ht="16.5" customHeight="1">
      <c r="A18" s="194" t="s">
        <v>97</v>
      </c>
      <c r="B18" s="30" t="s">
        <v>194</v>
      </c>
      <c r="C18" s="29">
        <v>5</v>
      </c>
      <c r="D18" s="29">
        <v>4</v>
      </c>
      <c r="E18" s="29">
        <v>1</v>
      </c>
      <c r="F18" s="29">
        <v>0</v>
      </c>
      <c r="G18" s="29">
        <v>7</v>
      </c>
      <c r="H18" s="203" t="s">
        <v>88</v>
      </c>
      <c r="I18" s="204"/>
      <c r="J18" s="42" t="s">
        <v>244</v>
      </c>
      <c r="K18" s="47">
        <v>9</v>
      </c>
      <c r="L18" s="47"/>
      <c r="M18" s="47"/>
      <c r="N18" s="47"/>
      <c r="O18" s="47"/>
      <c r="P18" s="47"/>
      <c r="Q18" s="47">
        <f t="shared" si="0"/>
        <v>18</v>
      </c>
      <c r="R18" s="47">
        <f aca="true" t="shared" si="2" ref="R18:R25">(N18*2)+(O18*3)+(P18*4)</f>
        <v>0</v>
      </c>
      <c r="S18" s="58">
        <f t="shared" si="1"/>
        <v>18</v>
      </c>
      <c r="T18" s="63">
        <f>S18*1</f>
        <v>18</v>
      </c>
      <c r="U18" s="60">
        <f>((9/49)*5)*100%</f>
        <v>0.9183673469387755</v>
      </c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2" ht="16.5" customHeight="1">
      <c r="A19" s="195"/>
      <c r="B19" s="30" t="s">
        <v>100</v>
      </c>
      <c r="C19" s="29"/>
      <c r="D19" s="29"/>
      <c r="E19" s="29"/>
      <c r="F19" s="29"/>
      <c r="G19" s="29"/>
      <c r="H19" s="29" t="s">
        <v>91</v>
      </c>
      <c r="I19" s="29" t="s">
        <v>92</v>
      </c>
      <c r="J19" s="124" t="s">
        <v>241</v>
      </c>
      <c r="K19" s="47">
        <v>0</v>
      </c>
      <c r="L19" s="47"/>
      <c r="M19" s="47"/>
      <c r="N19" s="47"/>
      <c r="O19" s="47"/>
      <c r="P19" s="47"/>
      <c r="Q19" s="47">
        <f t="shared" si="0"/>
        <v>0</v>
      </c>
      <c r="R19" s="47">
        <f t="shared" si="2"/>
        <v>0</v>
      </c>
      <c r="S19" s="58">
        <f t="shared" si="1"/>
        <v>0</v>
      </c>
      <c r="T19" s="63">
        <f aca="true" t="shared" si="3" ref="T19:T25">S19*1</f>
        <v>0</v>
      </c>
      <c r="U19" s="60">
        <f>((0/49)*5)*100%</f>
        <v>0</v>
      </c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1:21" ht="16.5" customHeight="1">
      <c r="A20" s="195"/>
      <c r="B20" s="30" t="s">
        <v>101</v>
      </c>
      <c r="C20" s="29"/>
      <c r="D20" s="29"/>
      <c r="E20" s="29"/>
      <c r="F20" s="29"/>
      <c r="G20" s="29"/>
      <c r="H20" s="26"/>
      <c r="I20" s="29"/>
      <c r="J20" s="48" t="s">
        <v>195</v>
      </c>
      <c r="K20" s="47">
        <v>6</v>
      </c>
      <c r="L20" s="47"/>
      <c r="M20" s="47"/>
      <c r="N20" s="47"/>
      <c r="O20" s="47"/>
      <c r="P20" s="47"/>
      <c r="Q20" s="47">
        <f>K20*2</f>
        <v>12</v>
      </c>
      <c r="R20" s="47">
        <v>0</v>
      </c>
      <c r="S20" s="58">
        <f>Q20</f>
        <v>12</v>
      </c>
      <c r="T20" s="63">
        <f t="shared" si="3"/>
        <v>12</v>
      </c>
      <c r="U20" s="60">
        <f>((6/49)*5)*100%</f>
        <v>0.6122448979591837</v>
      </c>
    </row>
    <row r="21" spans="1:21" ht="16.5" customHeight="1">
      <c r="A21" s="195"/>
      <c r="B21" s="30" t="s">
        <v>102</v>
      </c>
      <c r="C21" s="29"/>
      <c r="D21" s="29"/>
      <c r="E21" s="29"/>
      <c r="F21" s="29"/>
      <c r="G21" s="29"/>
      <c r="H21" s="26"/>
      <c r="I21" s="29"/>
      <c r="J21" s="45" t="s">
        <v>96</v>
      </c>
      <c r="K21" s="47">
        <v>7</v>
      </c>
      <c r="L21" s="47"/>
      <c r="M21" s="47"/>
      <c r="N21" s="47"/>
      <c r="O21" s="47"/>
      <c r="P21" s="47"/>
      <c r="Q21" s="47">
        <f>K21*2+L21*3+M21*4</f>
        <v>14</v>
      </c>
      <c r="R21" s="47">
        <f t="shared" si="2"/>
        <v>0</v>
      </c>
      <c r="S21" s="58">
        <f t="shared" si="1"/>
        <v>14</v>
      </c>
      <c r="T21" s="63">
        <f t="shared" si="3"/>
        <v>14</v>
      </c>
      <c r="U21" s="60">
        <f>((7/49)*5)*100%</f>
        <v>0.7142857142857142</v>
      </c>
    </row>
    <row r="22" spans="1:21" ht="16.5" customHeight="1">
      <c r="A22" s="195"/>
      <c r="B22" s="30" t="s">
        <v>196</v>
      </c>
      <c r="C22" s="29"/>
      <c r="D22" s="29"/>
      <c r="E22" s="29"/>
      <c r="F22" s="29"/>
      <c r="G22" s="29"/>
      <c r="H22" s="26"/>
      <c r="I22" s="29"/>
      <c r="J22" s="48" t="s">
        <v>104</v>
      </c>
      <c r="K22" s="47"/>
      <c r="L22" s="47"/>
      <c r="M22" s="47"/>
      <c r="N22" s="47"/>
      <c r="O22" s="47"/>
      <c r="P22" s="47"/>
      <c r="Q22" s="47"/>
      <c r="R22" s="47"/>
      <c r="S22" s="58"/>
      <c r="T22" s="63">
        <f t="shared" si="3"/>
        <v>0</v>
      </c>
      <c r="U22" s="60"/>
    </row>
    <row r="23" spans="1:21" ht="16.5" customHeight="1">
      <c r="A23" s="195"/>
      <c r="B23" s="30" t="s">
        <v>113</v>
      </c>
      <c r="C23" s="29"/>
      <c r="D23" s="29"/>
      <c r="E23" s="29"/>
      <c r="F23" s="29"/>
      <c r="G23" s="29"/>
      <c r="H23" s="29"/>
      <c r="I23" s="29"/>
      <c r="J23" s="48" t="s">
        <v>197</v>
      </c>
      <c r="K23" s="49"/>
      <c r="L23" s="47"/>
      <c r="M23" s="47"/>
      <c r="N23" s="47">
        <v>9</v>
      </c>
      <c r="O23" s="47"/>
      <c r="P23" s="47"/>
      <c r="Q23" s="47"/>
      <c r="R23" s="44">
        <f t="shared" si="2"/>
        <v>18</v>
      </c>
      <c r="S23" s="58">
        <f t="shared" si="1"/>
        <v>18</v>
      </c>
      <c r="T23" s="63">
        <f t="shared" si="3"/>
        <v>18</v>
      </c>
      <c r="U23" s="60">
        <f>((9/49)*5)*100%</f>
        <v>0.9183673469387755</v>
      </c>
    </row>
    <row r="24" spans="1:21" ht="16.5" customHeight="1">
      <c r="A24" s="195"/>
      <c r="B24" s="30" t="s">
        <v>115</v>
      </c>
      <c r="C24" s="29"/>
      <c r="D24" s="29"/>
      <c r="E24" s="29"/>
      <c r="F24" s="29"/>
      <c r="G24" s="29"/>
      <c r="H24" s="29"/>
      <c r="I24" s="29"/>
      <c r="J24" s="48" t="s">
        <v>198</v>
      </c>
      <c r="K24" s="49"/>
      <c r="L24" s="47"/>
      <c r="M24" s="47"/>
      <c r="N24" s="47">
        <v>9</v>
      </c>
      <c r="O24" s="47"/>
      <c r="P24" s="47"/>
      <c r="Q24" s="47"/>
      <c r="R24" s="44">
        <f t="shared" si="2"/>
        <v>18</v>
      </c>
      <c r="S24" s="58">
        <f t="shared" si="1"/>
        <v>18</v>
      </c>
      <c r="T24" s="63">
        <f t="shared" si="3"/>
        <v>18</v>
      </c>
      <c r="U24" s="60">
        <f>((9/49)*5)*100%</f>
        <v>0.9183673469387755</v>
      </c>
    </row>
    <row r="25" spans="1:21" ht="16.5" customHeight="1">
      <c r="A25" s="195"/>
      <c r="B25" s="30" t="s">
        <v>116</v>
      </c>
      <c r="C25" s="29"/>
      <c r="D25" s="29"/>
      <c r="E25" s="29"/>
      <c r="F25" s="29"/>
      <c r="G25" s="29"/>
      <c r="H25" s="29"/>
      <c r="I25" s="29"/>
      <c r="J25" s="48" t="s">
        <v>199</v>
      </c>
      <c r="K25" s="49"/>
      <c r="L25" s="47"/>
      <c r="M25" s="47"/>
      <c r="N25" s="47">
        <v>9</v>
      </c>
      <c r="O25" s="47"/>
      <c r="P25" s="47"/>
      <c r="Q25" s="47"/>
      <c r="R25" s="44">
        <f t="shared" si="2"/>
        <v>18</v>
      </c>
      <c r="S25" s="58">
        <f t="shared" si="1"/>
        <v>18</v>
      </c>
      <c r="T25" s="63">
        <f t="shared" si="3"/>
        <v>18</v>
      </c>
      <c r="U25" s="60">
        <f>((9/49)*5)*100%</f>
        <v>0.9183673469387755</v>
      </c>
    </row>
    <row r="26" spans="1:21" ht="16.5" customHeight="1">
      <c r="A26" s="195"/>
      <c r="B26" s="30" t="s">
        <v>117</v>
      </c>
      <c r="C26" s="29"/>
      <c r="D26" s="29"/>
      <c r="E26" s="29"/>
      <c r="F26" s="29"/>
      <c r="G26" s="29"/>
      <c r="H26" s="29"/>
      <c r="I26" s="29"/>
      <c r="J26" s="45"/>
      <c r="K26" s="49"/>
      <c r="L26" s="47"/>
      <c r="M26" s="47"/>
      <c r="N26" s="47"/>
      <c r="O26" s="47"/>
      <c r="P26" s="47"/>
      <c r="Q26" s="47"/>
      <c r="R26" s="44"/>
      <c r="S26" s="39"/>
      <c r="T26" s="59"/>
      <c r="U26" s="60"/>
    </row>
    <row r="27" spans="1:21" ht="16.5" customHeight="1">
      <c r="A27" s="195"/>
      <c r="B27" s="30" t="s">
        <v>118</v>
      </c>
      <c r="C27" s="29"/>
      <c r="D27" s="29"/>
      <c r="E27" s="29"/>
      <c r="F27" s="29"/>
      <c r="G27" s="29"/>
      <c r="H27" s="29"/>
      <c r="I27" s="29"/>
      <c r="J27" s="45"/>
      <c r="K27" s="49"/>
      <c r="L27" s="47"/>
      <c r="M27" s="47"/>
      <c r="N27" s="47"/>
      <c r="O27" s="47"/>
      <c r="P27" s="47"/>
      <c r="Q27" s="47"/>
      <c r="R27" s="44"/>
      <c r="S27" s="39"/>
      <c r="T27" s="59"/>
      <c r="U27" s="60"/>
    </row>
    <row r="28" spans="1:21" ht="16.5" customHeight="1">
      <c r="A28" s="195"/>
      <c r="B28" s="30" t="s">
        <v>119</v>
      </c>
      <c r="C28" s="29"/>
      <c r="D28" s="29"/>
      <c r="E28" s="29"/>
      <c r="F28" s="29"/>
      <c r="G28" s="29"/>
      <c r="H28" s="29"/>
      <c r="I28" s="29"/>
      <c r="J28" s="45"/>
      <c r="K28" s="49"/>
      <c r="L28" s="47"/>
      <c r="M28" s="47"/>
      <c r="N28" s="47"/>
      <c r="O28" s="47"/>
      <c r="P28" s="47"/>
      <c r="Q28" s="47"/>
      <c r="R28" s="44"/>
      <c r="S28" s="39"/>
      <c r="T28" s="59"/>
      <c r="U28" s="60"/>
    </row>
    <row r="29" spans="1:21" ht="16.5" customHeight="1">
      <c r="A29" s="196"/>
      <c r="B29" s="30" t="s">
        <v>120</v>
      </c>
      <c r="C29" s="29"/>
      <c r="D29" s="29"/>
      <c r="E29" s="29"/>
      <c r="F29" s="29"/>
      <c r="G29" s="29"/>
      <c r="H29" s="29">
        <f>G18*14</f>
        <v>98</v>
      </c>
      <c r="I29" s="29"/>
      <c r="J29" s="200" t="s">
        <v>35</v>
      </c>
      <c r="K29" s="201"/>
      <c r="L29" s="201"/>
      <c r="M29" s="201"/>
      <c r="N29" s="201"/>
      <c r="O29" s="201"/>
      <c r="P29" s="201"/>
      <c r="Q29" s="59">
        <f>SUM(Q18:Q21)</f>
        <v>44</v>
      </c>
      <c r="R29" s="59">
        <f>SUM(R18:R25)</f>
        <v>54</v>
      </c>
      <c r="S29" s="64">
        <f t="shared" si="1"/>
        <v>98</v>
      </c>
      <c r="T29" s="59">
        <f>SUM(T18:T25)</f>
        <v>98</v>
      </c>
      <c r="U29" s="62">
        <f>SUM(U18:U25)</f>
        <v>5</v>
      </c>
    </row>
    <row r="30" spans="1:21" ht="16.5">
      <c r="A30" s="31"/>
      <c r="B30" s="32" t="s">
        <v>12</v>
      </c>
      <c r="C30" s="25">
        <f>SUM(C9:C29)</f>
        <v>11</v>
      </c>
      <c r="D30" s="25">
        <f>SUM(D9:D29)</f>
        <v>8</v>
      </c>
      <c r="E30" s="25">
        <f>SUM(E9:E29)</f>
        <v>3</v>
      </c>
      <c r="F30" s="25">
        <f>SUM(F9:F29)</f>
        <v>0</v>
      </c>
      <c r="G30" s="25">
        <f>SUM(G9:G29)</f>
        <v>17</v>
      </c>
      <c r="H30" s="28"/>
      <c r="I30" s="29"/>
      <c r="J30" s="28"/>
      <c r="K30" s="50"/>
      <c r="L30" s="50"/>
      <c r="M30" s="50"/>
      <c r="N30" s="50"/>
      <c r="O30" s="50"/>
      <c r="P30" s="50"/>
      <c r="Q30" s="65"/>
      <c r="R30" s="65"/>
      <c r="S30" s="50"/>
      <c r="T30" s="50"/>
      <c r="U30" s="50"/>
    </row>
    <row r="31" spans="8:16" ht="16.5">
      <c r="H31" s="33"/>
      <c r="I31" s="33"/>
      <c r="J31" s="33"/>
      <c r="K31" s="34"/>
      <c r="L31" s="36"/>
      <c r="M31" s="34"/>
      <c r="N31" s="34"/>
      <c r="O31" s="36" t="s">
        <v>178</v>
      </c>
      <c r="P31" s="51"/>
    </row>
    <row r="32" spans="8:16" ht="16.5">
      <c r="H32" s="34" t="s">
        <v>179</v>
      </c>
      <c r="I32" s="33"/>
      <c r="K32" s="34"/>
      <c r="L32" s="36"/>
      <c r="M32" s="34"/>
      <c r="N32" s="34"/>
      <c r="O32" s="34" t="s">
        <v>180</v>
      </c>
      <c r="P32" s="51"/>
    </row>
    <row r="33" spans="8:16" ht="16.5">
      <c r="H33" s="34"/>
      <c r="I33" s="52"/>
      <c r="K33" s="52"/>
      <c r="L33" s="34"/>
      <c r="M33" s="34"/>
      <c r="N33" s="34"/>
      <c r="O33" s="34"/>
      <c r="P33"/>
    </row>
    <row r="34" spans="8:16" ht="16.5">
      <c r="H34" s="35" t="s">
        <v>181</v>
      </c>
      <c r="I34" s="34"/>
      <c r="K34" s="34"/>
      <c r="L34" s="34"/>
      <c r="M34" s="34"/>
      <c r="N34" s="34"/>
      <c r="O34" s="35" t="s">
        <v>124</v>
      </c>
      <c r="P34"/>
    </row>
    <row r="35" spans="8:16" ht="16.5">
      <c r="H35" s="36" t="s">
        <v>182</v>
      </c>
      <c r="I35" s="34"/>
      <c r="K35" s="34"/>
      <c r="L35" s="34"/>
      <c r="M35" s="34"/>
      <c r="N35" s="34"/>
      <c r="O35" s="36" t="s">
        <v>183</v>
      </c>
      <c r="P35"/>
    </row>
    <row r="36" spans="8:16" ht="16.5">
      <c r="H36" s="37"/>
      <c r="I36" s="233" t="s">
        <v>184</v>
      </c>
      <c r="J36" s="233"/>
      <c r="K36" s="233"/>
      <c r="L36" s="233"/>
      <c r="M36" s="233"/>
      <c r="N36" s="233"/>
      <c r="O36" s="233"/>
      <c r="P36" s="37"/>
    </row>
    <row r="37" spans="8:16" ht="16.5">
      <c r="H37" s="37"/>
      <c r="I37" s="234" t="s">
        <v>185</v>
      </c>
      <c r="J37" s="234"/>
      <c r="K37" s="234"/>
      <c r="L37" s="234"/>
      <c r="M37" s="234"/>
      <c r="N37" s="234"/>
      <c r="O37" s="234"/>
      <c r="P37" s="34"/>
    </row>
    <row r="38" spans="8:16" ht="16.5">
      <c r="H38"/>
      <c r="I38" s="34"/>
      <c r="J38" s="34"/>
      <c r="K38" s="34"/>
      <c r="L38"/>
      <c r="M38" s="53"/>
      <c r="N38" s="34"/>
      <c r="O38" s="34"/>
      <c r="P38" s="34"/>
    </row>
    <row r="39" spans="8:16" ht="16.5">
      <c r="H39"/>
      <c r="I39" s="235" t="s">
        <v>186</v>
      </c>
      <c r="J39" s="235"/>
      <c r="K39" s="235"/>
      <c r="L39" s="235"/>
      <c r="M39" s="235"/>
      <c r="N39" s="235"/>
      <c r="O39" s="235"/>
      <c r="P39" s="34"/>
    </row>
    <row r="40" spans="8:16" ht="16.5">
      <c r="H40"/>
      <c r="I40" s="236" t="s">
        <v>187</v>
      </c>
      <c r="J40" s="236"/>
      <c r="K40" s="236"/>
      <c r="L40" s="236"/>
      <c r="M40" s="236"/>
      <c r="N40" s="236"/>
      <c r="O40" s="236"/>
      <c r="P40" s="34"/>
    </row>
    <row r="89" spans="1:9" ht="18.75">
      <c r="A89" s="66"/>
      <c r="B89" s="66"/>
      <c r="C89" s="66"/>
      <c r="D89" s="66"/>
      <c r="E89" s="66"/>
      <c r="F89" s="66"/>
      <c r="G89" s="66"/>
      <c r="H89" s="66"/>
      <c r="I89" s="66"/>
    </row>
  </sheetData>
  <sheetProtection/>
  <mergeCells count="44">
    <mergeCell ref="G6:G8"/>
    <mergeCell ref="H9:I9"/>
    <mergeCell ref="H10:I10"/>
    <mergeCell ref="J13:P13"/>
    <mergeCell ref="C2:T2"/>
    <mergeCell ref="C3:T3"/>
    <mergeCell ref="C4:T4"/>
    <mergeCell ref="D6:F6"/>
    <mergeCell ref="H6:I6"/>
    <mergeCell ref="K6:P6"/>
    <mergeCell ref="Q6:R6"/>
    <mergeCell ref="H14:I14"/>
    <mergeCell ref="H15:I15"/>
    <mergeCell ref="J17:P17"/>
    <mergeCell ref="H18:I18"/>
    <mergeCell ref="J29:P29"/>
    <mergeCell ref="N7:P7"/>
    <mergeCell ref="Q7:R7"/>
    <mergeCell ref="I36:O36"/>
    <mergeCell ref="I37:O37"/>
    <mergeCell ref="I39:O39"/>
    <mergeCell ref="I40:O40"/>
    <mergeCell ref="A6:A8"/>
    <mergeCell ref="A9:A13"/>
    <mergeCell ref="A14:A17"/>
    <mergeCell ref="A18:A29"/>
    <mergeCell ref="B6:B8"/>
    <mergeCell ref="B9:B13"/>
    <mergeCell ref="C6:C8"/>
    <mergeCell ref="C9:C13"/>
    <mergeCell ref="D7:D8"/>
    <mergeCell ref="D9:D13"/>
    <mergeCell ref="E7:E8"/>
    <mergeCell ref="E9:E13"/>
    <mergeCell ref="F7:F8"/>
    <mergeCell ref="F9:F13"/>
    <mergeCell ref="U6:U8"/>
    <mergeCell ref="G9:G13"/>
    <mergeCell ref="H7:H8"/>
    <mergeCell ref="I7:I8"/>
    <mergeCell ref="J6:J8"/>
    <mergeCell ref="S6:S8"/>
    <mergeCell ref="T6:T8"/>
    <mergeCell ref="K7:M7"/>
  </mergeCells>
  <printOptions/>
  <pageMargins left="0.71" right="0.71" top="0.75" bottom="0.75" header="0.31" footer="0.31"/>
  <pageSetup horizontalDpi="300" verticalDpi="3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G31"/>
  <sheetViews>
    <sheetView zoomScalePageLayoutView="0" workbookViewId="0" topLeftCell="A1">
      <selection activeCell="C27" sqref="C27:F27"/>
    </sheetView>
  </sheetViews>
  <sheetFormatPr defaultColWidth="9.140625" defaultRowHeight="15"/>
  <cols>
    <col min="1" max="1" width="13.7109375" style="1" customWidth="1"/>
    <col min="2" max="2" width="9.28125" style="1" customWidth="1"/>
    <col min="3" max="3" width="28.7109375" style="1" customWidth="1"/>
    <col min="4" max="4" width="9.140625" style="1" customWidth="1"/>
    <col min="5" max="5" width="9.28125" style="1" customWidth="1"/>
    <col min="6" max="6" width="27.00390625" style="1" customWidth="1"/>
    <col min="7" max="16384" width="9.140625" style="1" customWidth="1"/>
  </cols>
  <sheetData>
    <row r="1" spans="1:7" ht="16.5">
      <c r="A1" s="247" t="s">
        <v>200</v>
      </c>
      <c r="B1" s="247"/>
      <c r="C1" s="247"/>
      <c r="D1" s="247"/>
      <c r="E1" s="247"/>
      <c r="F1" s="247"/>
      <c r="G1" s="247"/>
    </row>
    <row r="2" spans="1:7" ht="16.5">
      <c r="A2" s="247" t="s">
        <v>201</v>
      </c>
      <c r="B2" s="247"/>
      <c r="C2" s="247"/>
      <c r="D2" s="247"/>
      <c r="E2" s="247"/>
      <c r="F2" s="247"/>
      <c r="G2" s="247"/>
    </row>
    <row r="3" spans="1:7" ht="16.5">
      <c r="A3" s="247" t="s">
        <v>202</v>
      </c>
      <c r="B3" s="247"/>
      <c r="C3" s="247"/>
      <c r="D3" s="247"/>
      <c r="E3" s="247"/>
      <c r="F3" s="247"/>
      <c r="G3" s="247"/>
    </row>
    <row r="4" spans="1:7" ht="16.5">
      <c r="A4" s="3" t="s">
        <v>203</v>
      </c>
      <c r="B4" s="4" t="s">
        <v>204</v>
      </c>
      <c r="C4" s="2"/>
      <c r="D4" s="5"/>
      <c r="E4" s="2"/>
      <c r="F4" s="2"/>
      <c r="G4" s="2"/>
    </row>
    <row r="5" spans="1:7" ht="16.5">
      <c r="A5" s="3" t="s">
        <v>205</v>
      </c>
      <c r="B5" s="4" t="s">
        <v>206</v>
      </c>
      <c r="C5" s="2"/>
      <c r="D5" s="5"/>
      <c r="E5" s="2"/>
      <c r="F5" s="2"/>
      <c r="G5" s="2"/>
    </row>
    <row r="6" spans="1:7" ht="16.5">
      <c r="A6" s="6" t="s">
        <v>21</v>
      </c>
      <c r="B6" s="6" t="s">
        <v>207</v>
      </c>
      <c r="C6" s="6" t="s">
        <v>208</v>
      </c>
      <c r="D6" s="6" t="s">
        <v>209</v>
      </c>
      <c r="E6" s="6" t="s">
        <v>210</v>
      </c>
      <c r="F6" s="6" t="s">
        <v>211</v>
      </c>
      <c r="G6" s="6" t="s">
        <v>212</v>
      </c>
    </row>
    <row r="7" spans="1:7" ht="16.5">
      <c r="A7" s="7" t="s">
        <v>213</v>
      </c>
      <c r="B7" s="8"/>
      <c r="C7" s="7"/>
      <c r="D7" s="7"/>
      <c r="E7" s="7"/>
      <c r="F7" s="7"/>
      <c r="G7" s="7"/>
    </row>
    <row r="8" spans="1:7" ht="16.5">
      <c r="A8" s="7" t="s">
        <v>214</v>
      </c>
      <c r="B8" s="7"/>
      <c r="C8" s="7"/>
      <c r="D8" s="8"/>
      <c r="E8" s="7"/>
      <c r="F8" s="7"/>
      <c r="G8" s="7"/>
    </row>
    <row r="9" spans="1:7" ht="16.5">
      <c r="A9" s="7" t="s">
        <v>215</v>
      </c>
      <c r="B9" s="7"/>
      <c r="C9" s="7"/>
      <c r="D9" s="8"/>
      <c r="E9" s="7"/>
      <c r="F9" s="7"/>
      <c r="G9" s="7"/>
    </row>
    <row r="10" spans="1:7" ht="16.5">
      <c r="A10" s="7" t="s">
        <v>216</v>
      </c>
      <c r="B10" s="7"/>
      <c r="C10" s="7"/>
      <c r="D10" s="9"/>
      <c r="E10" s="7"/>
      <c r="F10" s="7"/>
      <c r="G10" s="7"/>
    </row>
    <row r="11" spans="1:7" ht="16.5">
      <c r="A11" s="7" t="s">
        <v>217</v>
      </c>
      <c r="B11" s="7"/>
      <c r="C11" s="7"/>
      <c r="D11" s="9"/>
      <c r="E11" s="7"/>
      <c r="F11" s="8"/>
      <c r="G11" s="7"/>
    </row>
    <row r="12" spans="1:7" ht="16.5">
      <c r="A12" s="7" t="s">
        <v>218</v>
      </c>
      <c r="B12" s="7"/>
      <c r="C12" s="7"/>
      <c r="D12" s="7"/>
      <c r="E12" s="7"/>
      <c r="F12" s="8"/>
      <c r="G12" s="7"/>
    </row>
    <row r="13" spans="1:7" ht="16.5">
      <c r="A13" s="7" t="s">
        <v>219</v>
      </c>
      <c r="B13" s="248" t="s">
        <v>220</v>
      </c>
      <c r="C13" s="249"/>
      <c r="D13" s="249"/>
      <c r="E13" s="249"/>
      <c r="F13" s="249"/>
      <c r="G13" s="249"/>
    </row>
    <row r="14" spans="1:7" ht="16.5">
      <c r="A14" s="7" t="s">
        <v>221</v>
      </c>
      <c r="B14" s="7"/>
      <c r="C14" s="7" t="s">
        <v>222</v>
      </c>
      <c r="D14" s="167" t="s">
        <v>302</v>
      </c>
      <c r="E14" s="10"/>
      <c r="F14" s="7" t="s">
        <v>223</v>
      </c>
      <c r="G14" s="168" t="s">
        <v>302</v>
      </c>
    </row>
    <row r="15" spans="1:7" ht="16.5">
      <c r="A15" s="7" t="s">
        <v>224</v>
      </c>
      <c r="B15" s="7"/>
      <c r="C15" s="7" t="s">
        <v>222</v>
      </c>
      <c r="D15" s="167"/>
      <c r="E15" s="10"/>
      <c r="F15" s="8" t="s">
        <v>223</v>
      </c>
      <c r="G15" s="168"/>
    </row>
    <row r="16" spans="1:7" ht="16.5">
      <c r="A16" s="7" t="s">
        <v>225</v>
      </c>
      <c r="B16" s="7"/>
      <c r="C16" s="7" t="s">
        <v>222</v>
      </c>
      <c r="D16" s="167"/>
      <c r="E16" s="10"/>
      <c r="F16" s="7" t="s">
        <v>226</v>
      </c>
      <c r="G16" s="168" t="s">
        <v>302</v>
      </c>
    </row>
    <row r="17" spans="1:7" ht="16.5">
      <c r="A17" s="7" t="s">
        <v>227</v>
      </c>
      <c r="B17" s="248" t="s">
        <v>228</v>
      </c>
      <c r="C17" s="249"/>
      <c r="D17" s="249"/>
      <c r="E17" s="249"/>
      <c r="F17" s="249"/>
      <c r="G17" s="249"/>
    </row>
    <row r="18" spans="1:7" ht="16.5">
      <c r="A18" s="7" t="s">
        <v>229</v>
      </c>
      <c r="B18" s="7"/>
      <c r="C18" s="7" t="s">
        <v>222</v>
      </c>
      <c r="D18" s="167" t="s">
        <v>302</v>
      </c>
      <c r="E18" s="10"/>
      <c r="F18" s="7" t="s">
        <v>226</v>
      </c>
      <c r="G18" s="7" t="s">
        <v>302</v>
      </c>
    </row>
    <row r="19" spans="1:7" ht="16.5">
      <c r="A19" s="11" t="s">
        <v>230</v>
      </c>
      <c r="B19" s="7"/>
      <c r="C19" s="7" t="s">
        <v>223</v>
      </c>
      <c r="D19" s="12"/>
      <c r="E19" s="8"/>
      <c r="F19" s="7" t="s">
        <v>226</v>
      </c>
      <c r="G19" s="8"/>
    </row>
    <row r="20" spans="1:7" ht="16.5">
      <c r="A20" s="11" t="s">
        <v>231</v>
      </c>
      <c r="B20" s="7"/>
      <c r="C20" s="8" t="s">
        <v>223</v>
      </c>
      <c r="D20" s="12"/>
      <c r="E20" s="8"/>
      <c r="F20" s="7" t="s">
        <v>226</v>
      </c>
      <c r="G20" s="8"/>
    </row>
    <row r="21" spans="5:7" ht="15">
      <c r="E21" s="245" t="s">
        <v>232</v>
      </c>
      <c r="F21" s="245"/>
      <c r="G21" s="245"/>
    </row>
    <row r="22" spans="1:7" ht="15">
      <c r="A22" s="245" t="s">
        <v>233</v>
      </c>
      <c r="B22" s="245"/>
      <c r="C22" s="245"/>
      <c r="E22" s="245" t="s">
        <v>234</v>
      </c>
      <c r="F22" s="245"/>
      <c r="G22" s="245"/>
    </row>
    <row r="23" spans="5:7" ht="15">
      <c r="E23" s="13"/>
      <c r="F23" s="13"/>
      <c r="G23" s="13"/>
    </row>
    <row r="24" spans="1:7" ht="15">
      <c r="A24" s="246" t="s">
        <v>235</v>
      </c>
      <c r="B24" s="246"/>
      <c r="C24" s="246"/>
      <c r="D24" s="14"/>
      <c r="E24" s="246" t="s">
        <v>124</v>
      </c>
      <c r="F24" s="246"/>
      <c r="G24" s="246"/>
    </row>
    <row r="25" spans="1:7" ht="15">
      <c r="A25" s="245" t="s">
        <v>182</v>
      </c>
      <c r="B25" s="245"/>
      <c r="C25" s="245"/>
      <c r="E25" s="245" t="s">
        <v>236</v>
      </c>
      <c r="F25" s="245"/>
      <c r="G25" s="245"/>
    </row>
    <row r="26" spans="3:6" ht="15">
      <c r="C26" s="245" t="s">
        <v>184</v>
      </c>
      <c r="D26" s="245"/>
      <c r="E26" s="245"/>
      <c r="F26" s="245"/>
    </row>
    <row r="27" spans="3:6" ht="15">
      <c r="C27" s="245" t="s">
        <v>237</v>
      </c>
      <c r="D27" s="245"/>
      <c r="E27" s="245"/>
      <c r="F27" s="245"/>
    </row>
    <row r="30" spans="3:6" ht="15">
      <c r="C30" s="246" t="s">
        <v>238</v>
      </c>
      <c r="D30" s="246"/>
      <c r="E30" s="246"/>
      <c r="F30" s="246"/>
    </row>
    <row r="31" spans="3:6" ht="15">
      <c r="C31" s="245" t="s">
        <v>239</v>
      </c>
      <c r="D31" s="245"/>
      <c r="E31" s="245"/>
      <c r="F31" s="245"/>
    </row>
  </sheetData>
  <sheetProtection/>
  <mergeCells count="16">
    <mergeCell ref="A1:G1"/>
    <mergeCell ref="A2:G2"/>
    <mergeCell ref="A3:G3"/>
    <mergeCell ref="B13:G13"/>
    <mergeCell ref="B17:G17"/>
    <mergeCell ref="E21:G21"/>
    <mergeCell ref="C26:F26"/>
    <mergeCell ref="C27:F27"/>
    <mergeCell ref="C30:F30"/>
    <mergeCell ref="C31:F31"/>
    <mergeCell ref="A22:C22"/>
    <mergeCell ref="E22:G22"/>
    <mergeCell ref="A24:C24"/>
    <mergeCell ref="E24:G24"/>
    <mergeCell ref="A25:C25"/>
    <mergeCell ref="E25:G25"/>
  </mergeCells>
  <printOptions/>
  <pageMargins left="1.46" right="0.71" top="0.75" bottom="0.75" header="0.31" footer="0.31"/>
  <pageSetup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64"/>
  <sheetViews>
    <sheetView tabSelected="1" zoomScale="70" zoomScaleNormal="70" zoomScalePageLayoutView="0" workbookViewId="0" topLeftCell="A13">
      <selection activeCell="I8" sqref="I8"/>
    </sheetView>
  </sheetViews>
  <sheetFormatPr defaultColWidth="9.140625" defaultRowHeight="15"/>
  <cols>
    <col min="1" max="1" width="16.140625" style="0" customWidth="1"/>
    <col min="2" max="2" width="30.140625" style="0" customWidth="1"/>
    <col min="3" max="3" width="10.57421875" style="0" bestFit="1" customWidth="1"/>
    <col min="4" max="4" width="28.140625" style="0" customWidth="1"/>
    <col min="5" max="5" width="13.421875" style="0" customWidth="1"/>
    <col min="6" max="6" width="30.7109375" style="0" customWidth="1"/>
    <col min="7" max="7" width="11.28125" style="0" customWidth="1"/>
    <col min="8" max="8" width="33.00390625" style="0" customWidth="1"/>
    <col min="9" max="9" width="13.57421875" style="0" customWidth="1"/>
    <col min="10" max="10" width="33.421875" style="0" customWidth="1"/>
    <col min="11" max="11" width="7.421875" style="0" bestFit="1" customWidth="1"/>
    <col min="12" max="12" width="28.421875" style="0" customWidth="1"/>
  </cols>
  <sheetData>
    <row r="1" spans="1:12" ht="15.75" customHeight="1">
      <c r="A1" s="250" t="s">
        <v>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1:12" ht="15.75" customHeight="1">
      <c r="A2" s="250" t="s">
        <v>250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</row>
    <row r="3" spans="1:12" ht="15.75" customHeight="1">
      <c r="A3" s="250" t="s">
        <v>202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</row>
    <row r="4" spans="1:12" ht="1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ht="15">
      <c r="A5" s="135" t="s">
        <v>282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13" ht="15">
      <c r="A6" s="136" t="s">
        <v>251</v>
      </c>
      <c r="B6" s="136" t="s">
        <v>207</v>
      </c>
      <c r="C6" s="136"/>
      <c r="D6" s="136" t="s">
        <v>208</v>
      </c>
      <c r="E6" s="136"/>
      <c r="F6" s="136" t="s">
        <v>252</v>
      </c>
      <c r="G6" s="136"/>
      <c r="H6" s="136" t="s">
        <v>210</v>
      </c>
      <c r="I6" s="136"/>
      <c r="J6" s="136" t="s">
        <v>253</v>
      </c>
      <c r="K6" s="136"/>
      <c r="L6" s="258" t="s">
        <v>254</v>
      </c>
      <c r="M6" s="28"/>
    </row>
    <row r="7" spans="1:13" ht="15">
      <c r="A7" s="137" t="s">
        <v>255</v>
      </c>
      <c r="B7" s="138"/>
      <c r="C7" s="138"/>
      <c r="D7" s="138" t="s">
        <v>49</v>
      </c>
      <c r="E7" s="138" t="s">
        <v>303</v>
      </c>
      <c r="F7" s="138"/>
      <c r="G7" s="138"/>
      <c r="H7" s="138"/>
      <c r="I7" s="138"/>
      <c r="J7" s="138" t="s">
        <v>63</v>
      </c>
      <c r="K7" s="138" t="s">
        <v>303</v>
      </c>
      <c r="L7" s="259" t="s">
        <v>256</v>
      </c>
      <c r="M7" s="262" t="s">
        <v>303</v>
      </c>
    </row>
    <row r="8" spans="1:13" ht="15">
      <c r="A8" s="137" t="s">
        <v>257</v>
      </c>
      <c r="B8" s="138"/>
      <c r="C8" s="138"/>
      <c r="D8" s="138" t="s">
        <v>49</v>
      </c>
      <c r="E8" s="138"/>
      <c r="F8" s="138"/>
      <c r="G8" s="138"/>
      <c r="H8" s="138" t="s">
        <v>258</v>
      </c>
      <c r="I8" s="138" t="s">
        <v>307</v>
      </c>
      <c r="J8" s="138" t="s">
        <v>63</v>
      </c>
      <c r="K8" s="138"/>
      <c r="L8" s="260" t="s">
        <v>259</v>
      </c>
      <c r="M8" s="28"/>
    </row>
    <row r="9" spans="1:13" ht="15">
      <c r="A9" s="137" t="s">
        <v>260</v>
      </c>
      <c r="B9" s="140"/>
      <c r="C9" s="140"/>
      <c r="D9" s="138"/>
      <c r="E9" s="138"/>
      <c r="F9" s="141" t="s">
        <v>261</v>
      </c>
      <c r="G9" s="253" t="s">
        <v>305</v>
      </c>
      <c r="H9" s="138" t="s">
        <v>258</v>
      </c>
      <c r="I9" s="138" t="s">
        <v>307</v>
      </c>
      <c r="J9" s="138" t="s">
        <v>63</v>
      </c>
      <c r="K9" s="138"/>
      <c r="L9" s="260" t="s">
        <v>259</v>
      </c>
      <c r="M9" s="28"/>
    </row>
    <row r="10" spans="1:13" ht="15">
      <c r="A10" s="137" t="s">
        <v>262</v>
      </c>
      <c r="B10" s="140"/>
      <c r="C10" s="140"/>
      <c r="D10" s="138"/>
      <c r="E10" s="138"/>
      <c r="F10" s="141" t="s">
        <v>261</v>
      </c>
      <c r="G10" s="254"/>
      <c r="H10" s="138"/>
      <c r="I10" s="138"/>
      <c r="J10" s="138"/>
      <c r="K10" s="138"/>
      <c r="L10" s="260" t="s">
        <v>259</v>
      </c>
      <c r="M10" s="28"/>
    </row>
    <row r="11" spans="1:13" ht="15">
      <c r="A11" s="137" t="s">
        <v>263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259"/>
      <c r="M11" s="28"/>
    </row>
    <row r="12" spans="1:13" ht="15">
      <c r="A12" s="137" t="s">
        <v>264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259"/>
      <c r="M12" s="28"/>
    </row>
    <row r="13" spans="1:13" ht="15">
      <c r="A13" s="142" t="s">
        <v>265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261"/>
      <c r="M13" s="28"/>
    </row>
    <row r="14" spans="1:13" ht="15">
      <c r="A14" s="137" t="s">
        <v>266</v>
      </c>
      <c r="B14" s="138" t="s">
        <v>267</v>
      </c>
      <c r="C14" s="138" t="s">
        <v>303</v>
      </c>
      <c r="D14" s="138"/>
      <c r="E14" s="138"/>
      <c r="F14" s="144" t="s">
        <v>268</v>
      </c>
      <c r="G14" s="144" t="s">
        <v>306</v>
      </c>
      <c r="H14" s="138" t="s">
        <v>269</v>
      </c>
      <c r="I14" s="138" t="s">
        <v>303</v>
      </c>
      <c r="J14" s="138" t="s">
        <v>270</v>
      </c>
      <c r="K14" s="138" t="s">
        <v>303</v>
      </c>
      <c r="L14" s="259"/>
      <c r="M14" s="28"/>
    </row>
    <row r="15" spans="1:13" ht="15">
      <c r="A15" s="137" t="s">
        <v>271</v>
      </c>
      <c r="B15" s="138" t="s">
        <v>267</v>
      </c>
      <c r="C15" s="138"/>
      <c r="D15" s="138"/>
      <c r="E15" s="138"/>
      <c r="F15" s="144" t="s">
        <v>268</v>
      </c>
      <c r="G15" s="144" t="s">
        <v>306</v>
      </c>
      <c r="H15" s="138" t="s">
        <v>269</v>
      </c>
      <c r="I15" s="138"/>
      <c r="J15" s="138" t="s">
        <v>270</v>
      </c>
      <c r="K15" s="138"/>
      <c r="L15" s="259"/>
      <c r="M15" s="28"/>
    </row>
    <row r="16" spans="1:13" ht="26.25" customHeight="1">
      <c r="A16" s="137" t="s">
        <v>272</v>
      </c>
      <c r="B16" s="141" t="s">
        <v>273</v>
      </c>
      <c r="C16" s="255" t="s">
        <v>304</v>
      </c>
      <c r="D16" s="138"/>
      <c r="E16" s="138"/>
      <c r="F16" s="139" t="s">
        <v>274</v>
      </c>
      <c r="G16" s="138" t="s">
        <v>303</v>
      </c>
      <c r="H16" s="138" t="s">
        <v>269</v>
      </c>
      <c r="I16" s="138"/>
      <c r="J16" s="139" t="s">
        <v>270</v>
      </c>
      <c r="K16" s="139"/>
      <c r="L16" s="259"/>
      <c r="M16" s="28"/>
    </row>
    <row r="17" spans="1:13" ht="15">
      <c r="A17" s="137" t="s">
        <v>275</v>
      </c>
      <c r="B17" s="141" t="s">
        <v>273</v>
      </c>
      <c r="C17" s="256"/>
      <c r="D17" s="138"/>
      <c r="E17" s="138"/>
      <c r="F17" s="139" t="s">
        <v>274</v>
      </c>
      <c r="G17" s="139"/>
      <c r="H17" s="138" t="s">
        <v>269</v>
      </c>
      <c r="I17" s="138"/>
      <c r="J17" s="139" t="s">
        <v>270</v>
      </c>
      <c r="K17" s="139"/>
      <c r="L17" s="259"/>
      <c r="M17" s="28"/>
    </row>
    <row r="18" spans="1:13" ht="15">
      <c r="A18" s="137" t="s">
        <v>276</v>
      </c>
      <c r="B18" s="141" t="s">
        <v>273</v>
      </c>
      <c r="C18" s="257"/>
      <c r="D18" s="138"/>
      <c r="E18" s="138"/>
      <c r="F18" s="139" t="s">
        <v>274</v>
      </c>
      <c r="G18" s="139"/>
      <c r="H18" s="141" t="s">
        <v>277</v>
      </c>
      <c r="I18" s="141" t="s">
        <v>299</v>
      </c>
      <c r="J18" s="137"/>
      <c r="K18" s="137"/>
      <c r="L18" s="259"/>
      <c r="M18" s="28"/>
    </row>
    <row r="19" spans="1:13" ht="15">
      <c r="A19" s="137" t="s">
        <v>278</v>
      </c>
      <c r="B19" s="138"/>
      <c r="C19" s="138"/>
      <c r="D19" s="138"/>
      <c r="E19" s="138"/>
      <c r="F19" s="138"/>
      <c r="G19" s="138"/>
      <c r="H19" s="141" t="s">
        <v>277</v>
      </c>
      <c r="I19" s="141"/>
      <c r="J19" s="137"/>
      <c r="K19" s="137"/>
      <c r="L19" s="259"/>
      <c r="M19" s="28"/>
    </row>
    <row r="20" spans="1:13" ht="15">
      <c r="A20" s="137" t="s">
        <v>279</v>
      </c>
      <c r="B20" s="138"/>
      <c r="C20" s="138"/>
      <c r="D20" s="138"/>
      <c r="E20" s="138"/>
      <c r="F20" s="138"/>
      <c r="G20" s="138"/>
      <c r="H20" s="138"/>
      <c r="I20" s="138"/>
      <c r="J20" s="137"/>
      <c r="K20" s="137"/>
      <c r="L20" s="259"/>
      <c r="M20" s="28"/>
    </row>
    <row r="21" spans="1:13" ht="15">
      <c r="A21" s="137" t="s">
        <v>280</v>
      </c>
      <c r="B21" s="138"/>
      <c r="C21" s="138"/>
      <c r="D21" s="138"/>
      <c r="E21" s="138"/>
      <c r="F21" s="138"/>
      <c r="G21" s="138"/>
      <c r="H21" s="138"/>
      <c r="I21" s="138"/>
      <c r="J21" s="139"/>
      <c r="K21" s="139"/>
      <c r="L21" s="259"/>
      <c r="M21" s="28"/>
    </row>
    <row r="22" spans="1:13" ht="15">
      <c r="A22" s="137" t="s">
        <v>281</v>
      </c>
      <c r="B22" s="138"/>
      <c r="C22" s="138"/>
      <c r="D22" s="138"/>
      <c r="E22" s="138"/>
      <c r="F22" s="138"/>
      <c r="G22" s="138"/>
      <c r="H22" s="138"/>
      <c r="I22" s="138"/>
      <c r="J22" s="139"/>
      <c r="K22" s="139"/>
      <c r="L22" s="259"/>
      <c r="M22" s="28"/>
    </row>
    <row r="23" spans="1:13" ht="15">
      <c r="A23" s="137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259"/>
      <c r="M23" s="28"/>
    </row>
    <row r="25" spans="1:12" ht="15">
      <c r="A25" s="135" t="s">
        <v>283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</row>
    <row r="26" spans="1:12" ht="15.75">
      <c r="A26" s="165" t="s">
        <v>251</v>
      </c>
      <c r="B26" s="165" t="s">
        <v>207</v>
      </c>
      <c r="C26" s="165" t="s">
        <v>296</v>
      </c>
      <c r="D26" s="165" t="s">
        <v>208</v>
      </c>
      <c r="E26" s="165" t="s">
        <v>296</v>
      </c>
      <c r="F26" s="165" t="s">
        <v>252</v>
      </c>
      <c r="G26" s="165" t="s">
        <v>296</v>
      </c>
      <c r="H26" s="165" t="s">
        <v>210</v>
      </c>
      <c r="I26" s="165" t="s">
        <v>296</v>
      </c>
      <c r="J26" s="165" t="s">
        <v>253</v>
      </c>
      <c r="K26" s="165" t="s">
        <v>296</v>
      </c>
      <c r="L26" s="166" t="s">
        <v>254</v>
      </c>
    </row>
    <row r="27" spans="1:12" ht="15">
      <c r="A27" s="137" t="s">
        <v>255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62"/>
    </row>
    <row r="28" spans="1:12" ht="15">
      <c r="A28" s="137" t="s">
        <v>257</v>
      </c>
      <c r="B28" s="137"/>
      <c r="C28" s="137"/>
      <c r="D28" s="145"/>
      <c r="E28" s="145"/>
      <c r="F28" s="137"/>
      <c r="G28" s="137"/>
      <c r="H28" s="137"/>
      <c r="I28" s="137"/>
      <c r="J28" s="137"/>
      <c r="K28" s="137"/>
      <c r="L28" s="162"/>
    </row>
    <row r="29" spans="1:12" ht="30" customHeight="1">
      <c r="A29" s="137" t="s">
        <v>260</v>
      </c>
      <c r="B29" s="146" t="s">
        <v>284</v>
      </c>
      <c r="C29" s="146" t="s">
        <v>297</v>
      </c>
      <c r="D29" s="147" t="s">
        <v>285</v>
      </c>
      <c r="E29" s="251" t="s">
        <v>298</v>
      </c>
      <c r="F29" s="147" t="s">
        <v>286</v>
      </c>
      <c r="G29" s="147" t="s">
        <v>299</v>
      </c>
      <c r="H29" s="148" t="s">
        <v>287</v>
      </c>
      <c r="I29" s="148" t="s">
        <v>297</v>
      </c>
      <c r="J29" s="149" t="s">
        <v>288</v>
      </c>
      <c r="K29" s="149" t="s">
        <v>297</v>
      </c>
      <c r="L29" s="162"/>
    </row>
    <row r="30" spans="1:12" ht="15">
      <c r="A30" s="137" t="s">
        <v>262</v>
      </c>
      <c r="B30" s="146" t="s">
        <v>284</v>
      </c>
      <c r="C30" s="146"/>
      <c r="D30" s="147" t="s">
        <v>285</v>
      </c>
      <c r="E30" s="252"/>
      <c r="F30" s="147" t="s">
        <v>286</v>
      </c>
      <c r="G30" s="147"/>
      <c r="H30" s="148" t="s">
        <v>287</v>
      </c>
      <c r="I30" s="148"/>
      <c r="J30" s="149" t="s">
        <v>288</v>
      </c>
      <c r="K30" s="149"/>
      <c r="L30" s="162"/>
    </row>
    <row r="31" spans="1:12" ht="15">
      <c r="A31" s="137" t="s">
        <v>263</v>
      </c>
      <c r="B31" s="150"/>
      <c r="C31" s="150"/>
      <c r="D31" s="151" t="s">
        <v>287</v>
      </c>
      <c r="E31" s="151" t="s">
        <v>297</v>
      </c>
      <c r="F31" s="146" t="s">
        <v>284</v>
      </c>
      <c r="G31" s="146" t="s">
        <v>297</v>
      </c>
      <c r="H31" s="147" t="s">
        <v>285</v>
      </c>
      <c r="I31" s="251" t="s">
        <v>298</v>
      </c>
      <c r="J31" s="149" t="s">
        <v>288</v>
      </c>
      <c r="K31" s="149"/>
      <c r="L31" s="162"/>
    </row>
    <row r="32" spans="1:12" ht="15">
      <c r="A32" s="137" t="s">
        <v>264</v>
      </c>
      <c r="B32" s="137"/>
      <c r="C32" s="137"/>
      <c r="D32" s="151" t="s">
        <v>287</v>
      </c>
      <c r="E32" s="151"/>
      <c r="F32" s="146" t="s">
        <v>284</v>
      </c>
      <c r="G32" s="146"/>
      <c r="H32" s="147" t="s">
        <v>285</v>
      </c>
      <c r="I32" s="252"/>
      <c r="J32" s="149" t="s">
        <v>288</v>
      </c>
      <c r="K32" s="149"/>
      <c r="L32" s="162"/>
    </row>
    <row r="33" spans="1:12" ht="15">
      <c r="A33" s="142" t="s">
        <v>265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63"/>
    </row>
    <row r="34" spans="1:12" ht="15">
      <c r="A34" s="137" t="s">
        <v>266</v>
      </c>
      <c r="B34" s="152" t="s">
        <v>289</v>
      </c>
      <c r="C34" s="152" t="s">
        <v>297</v>
      </c>
      <c r="D34" s="153" t="s">
        <v>290</v>
      </c>
      <c r="E34" s="153" t="s">
        <v>297</v>
      </c>
      <c r="F34" s="154" t="s">
        <v>291</v>
      </c>
      <c r="G34" s="154" t="s">
        <v>297</v>
      </c>
      <c r="H34" s="155" t="s">
        <v>288</v>
      </c>
      <c r="I34" s="155" t="s">
        <v>297</v>
      </c>
      <c r="J34" s="150"/>
      <c r="K34" s="150"/>
      <c r="L34" s="162"/>
    </row>
    <row r="35" spans="1:12" ht="15">
      <c r="A35" s="137" t="s">
        <v>271</v>
      </c>
      <c r="B35" s="152" t="s">
        <v>289</v>
      </c>
      <c r="C35" s="152"/>
      <c r="D35" s="153" t="s">
        <v>290</v>
      </c>
      <c r="E35" s="153"/>
      <c r="F35" s="154" t="s">
        <v>291</v>
      </c>
      <c r="G35" s="154"/>
      <c r="H35" s="155" t="s">
        <v>288</v>
      </c>
      <c r="I35" s="155"/>
      <c r="J35" s="150"/>
      <c r="K35" s="150"/>
      <c r="L35" s="162"/>
    </row>
    <row r="36" spans="1:12" ht="15">
      <c r="A36" s="137" t="s">
        <v>272</v>
      </c>
      <c r="B36" s="152" t="s">
        <v>289</v>
      </c>
      <c r="C36" s="152"/>
      <c r="D36" s="153" t="s">
        <v>290</v>
      </c>
      <c r="E36" s="153"/>
      <c r="F36" s="154" t="s">
        <v>291</v>
      </c>
      <c r="G36" s="154"/>
      <c r="H36" s="155" t="s">
        <v>288</v>
      </c>
      <c r="I36" s="155"/>
      <c r="J36" s="150"/>
      <c r="K36" s="150"/>
      <c r="L36" s="162"/>
    </row>
    <row r="37" spans="1:12" ht="15">
      <c r="A37" s="137" t="s">
        <v>275</v>
      </c>
      <c r="B37" s="152" t="s">
        <v>289</v>
      </c>
      <c r="C37" s="152"/>
      <c r="D37" s="153" t="s">
        <v>290</v>
      </c>
      <c r="E37" s="153"/>
      <c r="F37" s="154" t="s">
        <v>291</v>
      </c>
      <c r="G37" s="161"/>
      <c r="H37" s="135"/>
      <c r="I37" s="135"/>
      <c r="J37" s="150"/>
      <c r="K37" s="150"/>
      <c r="L37" s="162"/>
    </row>
    <row r="38" spans="1:12" ht="15">
      <c r="A38" s="137" t="s">
        <v>276</v>
      </c>
      <c r="B38" s="137"/>
      <c r="C38" s="137"/>
      <c r="D38" s="150"/>
      <c r="E38" s="160"/>
      <c r="F38" s="135"/>
      <c r="G38" s="135"/>
      <c r="H38" s="150"/>
      <c r="I38" s="150"/>
      <c r="J38" s="150"/>
      <c r="K38" s="150"/>
      <c r="L38" s="162"/>
    </row>
    <row r="39" spans="1:12" ht="15">
      <c r="A39" s="137" t="s">
        <v>278</v>
      </c>
      <c r="B39" s="137"/>
      <c r="C39" s="137"/>
      <c r="D39" s="150"/>
      <c r="E39" s="150"/>
      <c r="F39" s="150"/>
      <c r="G39" s="150"/>
      <c r="H39" s="150"/>
      <c r="I39" s="150"/>
      <c r="J39" s="150"/>
      <c r="K39" s="150"/>
      <c r="L39" s="162"/>
    </row>
    <row r="40" spans="1:12" ht="15">
      <c r="A40" s="137" t="s">
        <v>279</v>
      </c>
      <c r="B40" s="137"/>
      <c r="C40" s="137"/>
      <c r="D40" s="150"/>
      <c r="E40" s="150"/>
      <c r="F40" s="150"/>
      <c r="G40" s="150"/>
      <c r="H40" s="150"/>
      <c r="I40" s="150"/>
      <c r="J40" s="150"/>
      <c r="K40" s="150"/>
      <c r="L40" s="162"/>
    </row>
    <row r="41" spans="1:12" ht="15">
      <c r="A41" s="137" t="s">
        <v>280</v>
      </c>
      <c r="B41" s="137"/>
      <c r="C41" s="137"/>
      <c r="D41" s="150"/>
      <c r="E41" s="150"/>
      <c r="F41" s="150"/>
      <c r="G41" s="150"/>
      <c r="H41" s="150"/>
      <c r="I41" s="150"/>
      <c r="J41" s="150"/>
      <c r="K41" s="150"/>
      <c r="L41" s="162"/>
    </row>
    <row r="42" spans="1:12" ht="15">
      <c r="A42" s="137" t="s">
        <v>281</v>
      </c>
      <c r="B42" s="137"/>
      <c r="C42" s="137"/>
      <c r="D42" s="150"/>
      <c r="E42" s="150"/>
      <c r="F42" s="150"/>
      <c r="G42" s="150"/>
      <c r="H42" s="150"/>
      <c r="I42" s="150"/>
      <c r="J42" s="150"/>
      <c r="K42" s="150"/>
      <c r="L42" s="162"/>
    </row>
    <row r="43" spans="1:12" ht="15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</row>
    <row r="44" spans="1:12" ht="15">
      <c r="A44" s="135" t="s">
        <v>292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</row>
    <row r="45" spans="1:12" ht="15.75">
      <c r="A45" s="165" t="s">
        <v>251</v>
      </c>
      <c r="B45" s="165" t="s">
        <v>207</v>
      </c>
      <c r="C45" s="165" t="s">
        <v>296</v>
      </c>
      <c r="D45" s="165" t="s">
        <v>208</v>
      </c>
      <c r="E45" s="165" t="s">
        <v>296</v>
      </c>
      <c r="F45" s="165" t="s">
        <v>252</v>
      </c>
      <c r="G45" s="165" t="s">
        <v>296</v>
      </c>
      <c r="H45" s="165" t="s">
        <v>210</v>
      </c>
      <c r="I45" s="165" t="s">
        <v>296</v>
      </c>
      <c r="J45" s="165" t="s">
        <v>253</v>
      </c>
      <c r="K45" s="165" t="s">
        <v>296</v>
      </c>
      <c r="L45" s="166" t="s">
        <v>254</v>
      </c>
    </row>
    <row r="46" spans="1:12" ht="15">
      <c r="A46" s="137" t="s">
        <v>255</v>
      </c>
      <c r="B46" s="147" t="s">
        <v>286</v>
      </c>
      <c r="C46" s="147" t="s">
        <v>300</v>
      </c>
      <c r="D46" s="137"/>
      <c r="E46" s="137"/>
      <c r="F46" s="137"/>
      <c r="G46" s="137"/>
      <c r="H46" s="137"/>
      <c r="I46" s="137"/>
      <c r="J46" s="137"/>
      <c r="K46" s="137"/>
      <c r="L46" s="137"/>
    </row>
    <row r="47" spans="1:12" ht="15">
      <c r="A47" s="137" t="s">
        <v>257</v>
      </c>
      <c r="B47" s="147" t="s">
        <v>286</v>
      </c>
      <c r="C47" s="147"/>
      <c r="D47" s="137"/>
      <c r="E47" s="137"/>
      <c r="F47" s="137"/>
      <c r="G47" s="137"/>
      <c r="H47" s="137"/>
      <c r="I47" s="137"/>
      <c r="J47" s="137"/>
      <c r="K47" s="137"/>
      <c r="L47" s="137"/>
    </row>
    <row r="48" spans="1:12" ht="15">
      <c r="A48" s="137" t="s">
        <v>260</v>
      </c>
      <c r="B48" s="154" t="s">
        <v>291</v>
      </c>
      <c r="C48" s="154" t="s">
        <v>301</v>
      </c>
      <c r="D48" s="146" t="s">
        <v>284</v>
      </c>
      <c r="E48" s="146" t="s">
        <v>301</v>
      </c>
      <c r="F48" s="150"/>
      <c r="G48" s="150"/>
      <c r="H48" s="150"/>
      <c r="I48" s="150"/>
      <c r="J48" s="150"/>
      <c r="K48" s="150"/>
      <c r="L48" s="137"/>
    </row>
    <row r="49" spans="1:12" ht="15">
      <c r="A49" s="137" t="s">
        <v>262</v>
      </c>
      <c r="B49" s="154" t="s">
        <v>291</v>
      </c>
      <c r="C49" s="154"/>
      <c r="D49" s="146" t="s">
        <v>284</v>
      </c>
      <c r="E49" s="146"/>
      <c r="F49" s="155" t="s">
        <v>288</v>
      </c>
      <c r="G49" s="155" t="s">
        <v>301</v>
      </c>
      <c r="H49" s="150"/>
      <c r="I49" s="150"/>
      <c r="J49" s="150"/>
      <c r="K49" s="150"/>
      <c r="L49" s="137"/>
    </row>
    <row r="50" spans="1:12" ht="15">
      <c r="A50" s="137" t="s">
        <v>263</v>
      </c>
      <c r="B50" s="154" t="s">
        <v>291</v>
      </c>
      <c r="C50" s="154"/>
      <c r="D50" s="147" t="s">
        <v>285</v>
      </c>
      <c r="E50" s="147" t="s">
        <v>298</v>
      </c>
      <c r="F50" s="155" t="s">
        <v>288</v>
      </c>
      <c r="G50" s="155"/>
      <c r="H50" s="146" t="s">
        <v>284</v>
      </c>
      <c r="I50" s="146" t="s">
        <v>301</v>
      </c>
      <c r="J50" s="150"/>
      <c r="K50" s="150"/>
      <c r="L50" s="137"/>
    </row>
    <row r="51" spans="1:12" ht="15">
      <c r="A51" s="137" t="s">
        <v>264</v>
      </c>
      <c r="B51" s="154" t="s">
        <v>291</v>
      </c>
      <c r="C51" s="154"/>
      <c r="D51" s="147" t="s">
        <v>285</v>
      </c>
      <c r="E51" s="147"/>
      <c r="F51" s="155" t="s">
        <v>288</v>
      </c>
      <c r="G51" s="155"/>
      <c r="H51" s="146" t="s">
        <v>284</v>
      </c>
      <c r="I51" s="146"/>
      <c r="J51" s="150"/>
      <c r="K51" s="150"/>
      <c r="L51" s="137"/>
    </row>
    <row r="52" spans="1:12" ht="15">
      <c r="A52" s="142" t="s">
        <v>265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</row>
    <row r="53" spans="1:12" ht="15">
      <c r="A53" s="137" t="s">
        <v>266</v>
      </c>
      <c r="B53" s="153" t="s">
        <v>290</v>
      </c>
      <c r="C53" s="153" t="s">
        <v>301</v>
      </c>
      <c r="D53" s="148" t="s">
        <v>287</v>
      </c>
      <c r="E53" s="148" t="s">
        <v>301</v>
      </c>
      <c r="F53" s="156" t="s">
        <v>289</v>
      </c>
      <c r="G53" s="164" t="s">
        <v>301</v>
      </c>
      <c r="H53" s="148" t="s">
        <v>287</v>
      </c>
      <c r="I53" s="148" t="s">
        <v>301</v>
      </c>
      <c r="J53" s="149" t="s">
        <v>288</v>
      </c>
      <c r="K53" s="149" t="s">
        <v>301</v>
      </c>
      <c r="L53" s="137"/>
    </row>
    <row r="54" spans="1:12" ht="15">
      <c r="A54" s="137" t="s">
        <v>271</v>
      </c>
      <c r="B54" s="153" t="s">
        <v>290</v>
      </c>
      <c r="C54" s="153"/>
      <c r="D54" s="148" t="s">
        <v>287</v>
      </c>
      <c r="E54" s="148"/>
      <c r="F54" s="156" t="s">
        <v>289</v>
      </c>
      <c r="G54" s="156"/>
      <c r="H54" s="148" t="s">
        <v>287</v>
      </c>
      <c r="I54" s="148"/>
      <c r="J54" s="149" t="s">
        <v>288</v>
      </c>
      <c r="K54" s="149"/>
      <c r="L54" s="137"/>
    </row>
    <row r="55" spans="1:12" ht="15">
      <c r="A55" s="137" t="s">
        <v>272</v>
      </c>
      <c r="B55" s="153" t="s">
        <v>290</v>
      </c>
      <c r="C55" s="153"/>
      <c r="D55" s="157"/>
      <c r="E55" s="157"/>
      <c r="F55" s="156" t="s">
        <v>289</v>
      </c>
      <c r="G55" s="156"/>
      <c r="H55" s="147" t="s">
        <v>285</v>
      </c>
      <c r="I55" s="147" t="s">
        <v>298</v>
      </c>
      <c r="J55" s="149" t="s">
        <v>288</v>
      </c>
      <c r="K55" s="149"/>
      <c r="L55" s="137"/>
    </row>
    <row r="56" spans="1:12" ht="15">
      <c r="A56" s="137" t="s">
        <v>275</v>
      </c>
      <c r="B56" s="153" t="s">
        <v>290</v>
      </c>
      <c r="C56" s="153"/>
      <c r="D56" s="157"/>
      <c r="E56" s="157"/>
      <c r="F56" s="156" t="s">
        <v>289</v>
      </c>
      <c r="G56" s="156"/>
      <c r="H56" s="147" t="s">
        <v>285</v>
      </c>
      <c r="I56" s="147"/>
      <c r="J56" s="149" t="s">
        <v>288</v>
      </c>
      <c r="K56" s="149"/>
      <c r="L56" s="137"/>
    </row>
    <row r="57" spans="1:12" ht="15">
      <c r="A57" s="137" t="s">
        <v>276</v>
      </c>
      <c r="B57" s="150"/>
      <c r="C57" s="150"/>
      <c r="D57" s="150"/>
      <c r="E57" s="150"/>
      <c r="F57" s="150"/>
      <c r="G57" s="150"/>
      <c r="H57" s="147" t="s">
        <v>285</v>
      </c>
      <c r="I57" s="147"/>
      <c r="J57" s="150"/>
      <c r="K57" s="150"/>
      <c r="L57" s="137"/>
    </row>
    <row r="58" spans="1:12" ht="15">
      <c r="A58" s="137" t="s">
        <v>278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37"/>
    </row>
    <row r="59" spans="1:12" ht="15">
      <c r="A59" s="137" t="s">
        <v>279</v>
      </c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37"/>
    </row>
    <row r="60" spans="1:12" ht="15">
      <c r="A60" s="137" t="s">
        <v>280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</row>
    <row r="61" spans="1:12" ht="15">
      <c r="A61" s="137" t="s">
        <v>281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</row>
    <row r="62" spans="1:12" ht="15">
      <c r="A62" s="158" t="s">
        <v>293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</row>
    <row r="63" spans="1:12" ht="15">
      <c r="A63" s="159" t="s">
        <v>294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</row>
    <row r="64" spans="1:12" ht="15">
      <c r="A64" s="159" t="s">
        <v>295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</row>
  </sheetData>
  <sheetProtection/>
  <mergeCells count="7">
    <mergeCell ref="A1:L1"/>
    <mergeCell ref="A2:L2"/>
    <mergeCell ref="A3:L3"/>
    <mergeCell ref="E29:E30"/>
    <mergeCell ref="I31:I32"/>
    <mergeCell ref="C16:C18"/>
    <mergeCell ref="G9:G10"/>
  </mergeCells>
  <printOptions/>
  <pageMargins left="1.45" right="0.45" top="0.75" bottom="0.75" header="0.3" footer="0.3"/>
  <pageSetup horizontalDpi="600" verticalDpi="600" orientation="landscape" paperSize="5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 Setiawan</dc:creator>
  <cp:keywords/>
  <dc:description/>
  <cp:lastModifiedBy>BAAK-Amri</cp:lastModifiedBy>
  <cp:lastPrinted>2017-09-22T06:25:39Z</cp:lastPrinted>
  <dcterms:created xsi:type="dcterms:W3CDTF">2013-08-15T15:29:38Z</dcterms:created>
  <dcterms:modified xsi:type="dcterms:W3CDTF">2017-09-22T06:45:19Z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1033-10.2.0.5908</vt:lpwstr>
  </property>
</Properties>
</file>