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1" activeTab="4"/>
  </bookViews>
  <sheets>
    <sheet name="distribusi pengajaran" sheetId="1" r:id="rId1"/>
    <sheet name="kaldik" sheetId="2" r:id="rId2"/>
    <sheet name="Bidan 1A dan Farm 5a" sheetId="3" r:id="rId3"/>
    <sheet name="Bidan 3A dan Farm 3a" sheetId="4" r:id="rId4"/>
    <sheet name="Bidan 5A dan Farm 3b" sheetId="5" r:id="rId5"/>
  </sheets>
  <definedNames/>
  <calcPr fullCalcOnLoad="1"/>
</workbook>
</file>

<file path=xl/sharedStrings.xml><?xml version="1.0" encoding="utf-8"?>
<sst xmlns="http://schemas.openxmlformats.org/spreadsheetml/2006/main" count="926" uniqueCount="346">
  <si>
    <t>STIKES HARAPAN BANGSA PURWOKERTO</t>
  </si>
  <si>
    <t>JAM</t>
  </si>
  <si>
    <t>SENIN</t>
  </si>
  <si>
    <t>RUANG</t>
  </si>
  <si>
    <t>SELASA</t>
  </si>
  <si>
    <t>RABU</t>
  </si>
  <si>
    <t>KAMIS</t>
  </si>
  <si>
    <t>JUM'AT</t>
  </si>
  <si>
    <t>SABTU</t>
  </si>
  <si>
    <t>07,00 - 07,50</t>
  </si>
  <si>
    <t>07,50 - 08,40</t>
  </si>
  <si>
    <t>Mikrobiologi</t>
  </si>
  <si>
    <t>Etika Kebidanan</t>
  </si>
  <si>
    <t>08,40 - 09,30</t>
  </si>
  <si>
    <t>09,30 - 10,20</t>
  </si>
  <si>
    <t>Pancasila</t>
  </si>
  <si>
    <t>PAK (Konsep)</t>
  </si>
  <si>
    <t>10,20 - 11,10</t>
  </si>
  <si>
    <t>G. English</t>
  </si>
  <si>
    <t>11,10 - 12,00</t>
  </si>
  <si>
    <t>Anfis</t>
  </si>
  <si>
    <t>SBAK</t>
  </si>
  <si>
    <t>12,00 - 12,50</t>
  </si>
  <si>
    <t>12,50 - 13,40</t>
  </si>
  <si>
    <t>13,40 - 14,30</t>
  </si>
  <si>
    <t>Kewarganegaraan</t>
  </si>
  <si>
    <t>14,30 - 15,20</t>
  </si>
  <si>
    <t>15,20 - 16,10</t>
  </si>
  <si>
    <t>16.10 - 17.00</t>
  </si>
  <si>
    <t>Etika dan Hukum Kesehatan</t>
  </si>
  <si>
    <t>Susilo Rini, SST,M.Kes</t>
  </si>
  <si>
    <t>Etika Dewi C.,SST,M.Kes</t>
  </si>
  <si>
    <t>General English</t>
  </si>
  <si>
    <t>Linda Yanti, SST,M.Keb</t>
  </si>
  <si>
    <t>Wilis S.,SST.,M.Kes</t>
  </si>
  <si>
    <t>Purwokerto,     Juli, 2018</t>
  </si>
  <si>
    <t>Yang membuat,</t>
  </si>
  <si>
    <t>Mengetahui,</t>
  </si>
  <si>
    <t>Ketua STIKES</t>
  </si>
  <si>
    <t>Pembantu Ketua 1</t>
  </si>
  <si>
    <t>Tin Utami, SST, M.Kes</t>
  </si>
  <si>
    <t>dr. Pramesti Dewi, M.Kes</t>
  </si>
  <si>
    <t>Ns.Martyarini Budi S.,S.Kep,M.Kep</t>
  </si>
  <si>
    <t>Sistem Info</t>
  </si>
  <si>
    <t>Bhs Indonesia</t>
  </si>
  <si>
    <t>EBMC</t>
  </si>
  <si>
    <t>Komunitas</t>
  </si>
  <si>
    <t>Sistem Informasi</t>
  </si>
  <si>
    <t>Askeb Hamil</t>
  </si>
  <si>
    <t>Askeb Bersalin</t>
  </si>
  <si>
    <t>Askeb Nifas</t>
  </si>
  <si>
    <t>Askeb Neo</t>
  </si>
  <si>
    <t>Agama</t>
  </si>
  <si>
    <t>Entrepreneur</t>
  </si>
  <si>
    <t>KALENDER AKADEMIK PRODI DIII KEBIDANAN</t>
  </si>
  <si>
    <t>STIKes HARAPAN BANGSA PURWOKERTO</t>
  </si>
  <si>
    <t>TAHUN AKADEMIK 2018 - 2019</t>
  </si>
  <si>
    <t>SEMESTER I (Angkatan 17)</t>
  </si>
  <si>
    <t>24 Jul - 2 Sept '18</t>
  </si>
  <si>
    <t>Registrasi Administratif keuangan</t>
  </si>
  <si>
    <t>10 Ags - 4 Sept '18</t>
  </si>
  <si>
    <t>Pengisian dan pengumpulan KRS (online) mhs lama</t>
  </si>
  <si>
    <t>19 - 22 Sept '18</t>
  </si>
  <si>
    <t>Pengisian dan pengumpulan KRS (online) mhs baru</t>
  </si>
  <si>
    <t>10 - 15 Sept '18</t>
  </si>
  <si>
    <t>Matrikulasi  (untuk mhsw baru dari IPS)</t>
  </si>
  <si>
    <t>17 - 18 Sept '18</t>
  </si>
  <si>
    <t xml:space="preserve">Ujian Matrikulasi </t>
  </si>
  <si>
    <t>Pengenalan Program Studi (PPS)</t>
  </si>
  <si>
    <t>24 Sep - 9 Nov '18</t>
  </si>
  <si>
    <t>Kuliah 7 minggu I</t>
  </si>
  <si>
    <t>12 - 16 Nov '18</t>
  </si>
  <si>
    <t>UTS</t>
  </si>
  <si>
    <t>19 Nov - 4 Jan '19</t>
  </si>
  <si>
    <t>Kuliah 7 minggu II</t>
  </si>
  <si>
    <t>24 - 25 Des '18</t>
  </si>
  <si>
    <t>Libur Natal</t>
  </si>
  <si>
    <t>7 - 11 Jan '19</t>
  </si>
  <si>
    <t>UAS</t>
  </si>
  <si>
    <t>14 - 17 Jan '19</t>
  </si>
  <si>
    <t>Pengolahan Nilai</t>
  </si>
  <si>
    <t>18 Jan '19</t>
  </si>
  <si>
    <t>Pengumuman Hasil Belajar 1 (Upload Nilai di SIAKAD)</t>
  </si>
  <si>
    <t>21 Jan - 24 Jan '19</t>
  </si>
  <si>
    <t>Pendaftaran Perkuliahan Intensif</t>
  </si>
  <si>
    <t>25 Jan - 12 Feb '19</t>
  </si>
  <si>
    <t xml:space="preserve">Perkuliahan Intensif </t>
  </si>
  <si>
    <t>13 - 14 Feb '19</t>
  </si>
  <si>
    <t>15 Feb '19</t>
  </si>
  <si>
    <t>Pengumuman Hasil Belajar 2 (Upload Nilai di SIAKAD)</t>
  </si>
  <si>
    <t>18 Feb - 16 Mar '19</t>
  </si>
  <si>
    <t>LIBUR SEMESTER GANJIL 1819</t>
  </si>
  <si>
    <t>SEMESTER III (Angkatan 16)</t>
  </si>
  <si>
    <t>Pengisian dan pengumpulan KRS (online)</t>
  </si>
  <si>
    <t>21 Sep'18</t>
  </si>
  <si>
    <t>Bimbingan Wali Kelas</t>
  </si>
  <si>
    <t xml:space="preserve">Kuliah 7 minggu I </t>
  </si>
  <si>
    <t xml:space="preserve">Kuliah 7 minggu II </t>
  </si>
  <si>
    <t xml:space="preserve">Pengolahan nilai </t>
  </si>
  <si>
    <t>Pengumuman Hasil Belajar 1 (Upload nilai di SIAKAD)</t>
  </si>
  <si>
    <t>Pengumuman Hasil Belajar 2 (Upload nilai di SIAKAD)</t>
  </si>
  <si>
    <t>SEMESTER V (Angkatan 15)</t>
  </si>
  <si>
    <t>24 Sep - 12 Okt '18</t>
  </si>
  <si>
    <t>Kuliah 3 minggu I</t>
  </si>
  <si>
    <t>15 - 19 Okt '18</t>
  </si>
  <si>
    <t>22 Okt - 16 Nov '18</t>
  </si>
  <si>
    <t>Kuliah 4 minggu II</t>
  </si>
  <si>
    <t>19 - 23 Nov '18</t>
  </si>
  <si>
    <t>26 - 28 Nov '18</t>
  </si>
  <si>
    <t>30 Nov '18</t>
  </si>
  <si>
    <t>26 - 30 Nov '18</t>
  </si>
  <si>
    <t>Pembekalan PKK II B (7 sks) &amp; EBMC (1 sks)</t>
  </si>
  <si>
    <t>3 - 7 Des '18</t>
  </si>
  <si>
    <t>OSCA Pra PKK</t>
  </si>
  <si>
    <t>10 Des '18 - 5 Jan '19</t>
  </si>
  <si>
    <t>PKK II B &amp; EBMC Gel 1 (4 mgg)</t>
  </si>
  <si>
    <t>7  Jan - 2 Feb '19</t>
  </si>
  <si>
    <t>PKK II B &amp; EBMC Gel 2 (4 mgg)</t>
  </si>
  <si>
    <t>4 Feb '19</t>
  </si>
  <si>
    <t>Rekap Askeb</t>
  </si>
  <si>
    <t>4 - 6 Feb '19</t>
  </si>
  <si>
    <t>Bimbingan Post PKK</t>
  </si>
  <si>
    <t>7 - 19 Feb '19</t>
  </si>
  <si>
    <t>Pembekalan Phantom</t>
  </si>
  <si>
    <t>20 Feb - 1 Mar '19</t>
  </si>
  <si>
    <t>Ujian Phantom</t>
  </si>
  <si>
    <t>4 - 8 Mar '19</t>
  </si>
  <si>
    <t>11 - 15 Mar '19</t>
  </si>
  <si>
    <t>18 - 20 Mar '19</t>
  </si>
  <si>
    <t>22 Mar '19</t>
  </si>
  <si>
    <t>Pengumuman Hasil Belajar (Upload nilai di SIAKAD)</t>
  </si>
  <si>
    <t>18 - 23 Mar '19</t>
  </si>
  <si>
    <t>PPGDON</t>
  </si>
  <si>
    <t>18 - 16 Mar '19</t>
  </si>
  <si>
    <t>LIBUR SEMESTER GANJIL 1819 (bimbingan proposal KTI)</t>
  </si>
  <si>
    <t xml:space="preserve">                                                           Purwokerto,    Juli 2018</t>
  </si>
  <si>
    <t xml:space="preserve">                                                             Yang Membuat,</t>
  </si>
  <si>
    <t xml:space="preserve">                                                       Ketua Program Studi</t>
  </si>
  <si>
    <t xml:space="preserve">                                                       Tin Utami, SST,M.Kes</t>
  </si>
  <si>
    <t xml:space="preserve">                                                    Menyetujui,      </t>
  </si>
  <si>
    <t xml:space="preserve">           Ketua STIKES                                                    Pembantu Ketua I</t>
  </si>
  <si>
    <t>dr. Pramesti Dewi,M.Kes                     Ns. Martyarini Budi S.,S.Kep;M.Kep</t>
  </si>
  <si>
    <t>DISTRIBUSI MATA KULIAH SEMESTER GANJIL</t>
  </si>
  <si>
    <t>PRODI D III KEBIDANAN STIKES HARAPAN BANGSA PURWOKERTO</t>
  </si>
  <si>
    <t xml:space="preserve">Semester 1 </t>
  </si>
  <si>
    <t>KODE MK</t>
  </si>
  <si>
    <t>NAMA MATA KULIAH</t>
  </si>
  <si>
    <t>SKS</t>
  </si>
  <si>
    <t>DISTRIBUSI</t>
  </si>
  <si>
    <t>TOTAL JAM / MGG</t>
  </si>
  <si>
    <t>KOMP KBK 50%</t>
  </si>
  <si>
    <t>JML JAM PERT/MGG (jdwl)</t>
  </si>
  <si>
    <t>DOSEN PENGAMPU</t>
  </si>
  <si>
    <t>JML PERTEMUAN (jam)</t>
  </si>
  <si>
    <t>TOTAL PTMN</t>
  </si>
  <si>
    <t>TOTAL</t>
  </si>
  <si>
    <t>TOTAL JAM/KLS</t>
  </si>
  <si>
    <t>TOTAL JAM / SMSTR</t>
  </si>
  <si>
    <t>TOTAL SKS</t>
  </si>
  <si>
    <t>PBC</t>
  </si>
  <si>
    <t>PBP</t>
  </si>
  <si>
    <t>PBK</t>
  </si>
  <si>
    <t>T</t>
  </si>
  <si>
    <t>P</t>
  </si>
  <si>
    <t>BD10100</t>
  </si>
  <si>
    <t>1xptm mgg</t>
  </si>
  <si>
    <t>Koord : Surtiningsih.,SST.,M.Kes</t>
  </si>
  <si>
    <t>Rosi Kurnia S.,SST,M.Kes</t>
  </si>
  <si>
    <t>Etika Dewi C,SST,M.Kes</t>
  </si>
  <si>
    <t>(2 jam)</t>
  </si>
  <si>
    <t>BD10101</t>
  </si>
  <si>
    <t>Mariah Ulfah,SSiT.,M.Kes</t>
  </si>
  <si>
    <t>Tin Utami, SST.,M.Kes</t>
  </si>
  <si>
    <t>BD10104</t>
  </si>
  <si>
    <t xml:space="preserve">Sosial Budaya dan </t>
  </si>
  <si>
    <t>Koord : Prasanti A.,SSiT,M.Kes</t>
  </si>
  <si>
    <t>Antropologi Kesehatan</t>
  </si>
  <si>
    <t>BD10110</t>
  </si>
  <si>
    <t>Anatomi dan Fisiologi</t>
  </si>
  <si>
    <t>1xper mgg</t>
  </si>
  <si>
    <t>Koord : Tin Utami,SST,M.Kes</t>
  </si>
  <si>
    <t>(3 jam)</t>
  </si>
  <si>
    <t>Feti Kumala D.,SST.,M.Kes</t>
  </si>
  <si>
    <t>Linda Yanti, M.Keb</t>
  </si>
  <si>
    <t>Fauziah Hanum, M.Keb</t>
  </si>
  <si>
    <t>BD10108</t>
  </si>
  <si>
    <t>Mikrobiologi ( Pencegahan</t>
  </si>
  <si>
    <t>Koord : Wilis S.,SST.,M.Kes</t>
  </si>
  <si>
    <t xml:space="preserve"> infeksi )</t>
  </si>
  <si>
    <t>Ikit Netra W., SST,M.Kes</t>
  </si>
  <si>
    <t>BD10111</t>
  </si>
  <si>
    <t>Koord : Ikit Netra W.,SST.,M.Kes</t>
  </si>
  <si>
    <t>Mariah Ulfah, SSiT.,M.Kes</t>
  </si>
  <si>
    <t>BD10113</t>
  </si>
  <si>
    <t xml:space="preserve">Pengantar Asuhan </t>
  </si>
  <si>
    <t>Koord : Etika D.C.,SST,M.Kes</t>
  </si>
  <si>
    <t xml:space="preserve">Kebidanan (Konsep </t>
  </si>
  <si>
    <t>Arlyana Hikmanti, SST,M.Keb</t>
  </si>
  <si>
    <t>Kebidanan)</t>
  </si>
  <si>
    <t>Surtiningsih,SST,M.Kes</t>
  </si>
  <si>
    <t>Prasanti Adriani, SSiT,M.Kes</t>
  </si>
  <si>
    <t>BD10124</t>
  </si>
  <si>
    <t xml:space="preserve">Koord : Moh. Soali, SPd </t>
  </si>
  <si>
    <t>Purwokerto, Juli 2018</t>
  </si>
  <si>
    <t>Ketua STIKES Harapan Bangsa</t>
  </si>
  <si>
    <t>Pembantu Ketua I</t>
  </si>
  <si>
    <t xml:space="preserve">                 Kaprodi</t>
  </si>
  <si>
    <t>Ns.Martyarini Budi Setyawati,S.Kep.M.Kep</t>
  </si>
  <si>
    <t xml:space="preserve">       Tin Utami, SST,M.Kes</t>
  </si>
  <si>
    <t>Semester 3 (Angkatan 14)</t>
  </si>
  <si>
    <t>JML JAM PERT/MGG</t>
  </si>
  <si>
    <t>BD20116</t>
  </si>
  <si>
    <t>Asuhan Kebidanan Kehamilan</t>
  </si>
  <si>
    <t>1 x 3 jm/mgg</t>
  </si>
  <si>
    <t>Koord : Linda Yanti, M.Keb</t>
  </si>
  <si>
    <t>1xptmn/mgg</t>
  </si>
  <si>
    <t>Fauziah Hanum,SST,M.Keb</t>
  </si>
  <si>
    <t>7 x</t>
  </si>
  <si>
    <t>10 x</t>
  </si>
  <si>
    <t>Surtiningsih, SST,M.Kes</t>
  </si>
  <si>
    <t>BD20117</t>
  </si>
  <si>
    <t>Asuhan Kebidanan Persalinan</t>
  </si>
  <si>
    <t>1 x 4 jm/mgg</t>
  </si>
  <si>
    <t>Koord : Maya S., SST,M.Kes</t>
  </si>
  <si>
    <t>1 x ptmn / mgg</t>
  </si>
  <si>
    <t>8 x</t>
  </si>
  <si>
    <t>5 x</t>
  </si>
  <si>
    <t>Tin Utami, SST,M.Kes</t>
  </si>
  <si>
    <t>Ema Wahyu N.,SST.,M.Kes</t>
  </si>
  <si>
    <t>Etika Dewi C., SST,M.Kes</t>
  </si>
  <si>
    <t>BD20118</t>
  </si>
  <si>
    <t>Asuhan Kebidanan Nifas</t>
  </si>
  <si>
    <t>Koord : Feti K. D., SST.,M.Kes</t>
  </si>
  <si>
    <t>Arlyana Hikmanti,SST,M.Keb</t>
  </si>
  <si>
    <t>BD20119</t>
  </si>
  <si>
    <t xml:space="preserve">Asuhan Neonatus, Bayi dan </t>
  </si>
  <si>
    <t>Koord : Rosi K.S, SST,M.Kes</t>
  </si>
  <si>
    <t>Balita</t>
  </si>
  <si>
    <t>Tin Utami.,SST,M.Kes</t>
  </si>
  <si>
    <t>Feti Kumala Dewi,SST.M.Kes</t>
  </si>
  <si>
    <t>Ikit Netra W.,SST.,M.Kes</t>
  </si>
  <si>
    <t>BD20123</t>
  </si>
  <si>
    <t>Entrepreneur pada Kebidanan</t>
  </si>
  <si>
    <t>Koord : Alfizi, MM</t>
  </si>
  <si>
    <t>Maya Safitri, SST,M.Kes</t>
  </si>
  <si>
    <t>Susilo Rini,SST,M.Kes</t>
  </si>
  <si>
    <t>BD20102</t>
  </si>
  <si>
    <t>1 x 2 jm/mgg</t>
  </si>
  <si>
    <t>Koord : Ema W.N.,M.Kes</t>
  </si>
  <si>
    <t>Semester 5 (Angkatan 13)</t>
  </si>
  <si>
    <t>K</t>
  </si>
  <si>
    <t>BD30103</t>
  </si>
  <si>
    <t>Bahasa Indonesia</t>
  </si>
  <si>
    <t>2 x ptm</t>
  </si>
  <si>
    <t>Koord : Arlyana H.,SST.,M.Keb</t>
  </si>
  <si>
    <t>Etika Dewi C.,SST.,M.Kes</t>
  </si>
  <si>
    <t>BD30121</t>
  </si>
  <si>
    <t>Kebidanan Komunitas</t>
  </si>
  <si>
    <t>2xptm</t>
  </si>
  <si>
    <t>Koord : Susilo Rini, SST.,M.Kes</t>
  </si>
  <si>
    <t>2 jam</t>
  </si>
  <si>
    <t>3 jam</t>
  </si>
  <si>
    <t>Feti Kumala Dewi, SST.,M.Kes</t>
  </si>
  <si>
    <t>Mariah Ulfah, SSiT, M.Kes</t>
  </si>
  <si>
    <t>Maya Safitri, SST.,M.Kes</t>
  </si>
  <si>
    <t>BD30127</t>
  </si>
  <si>
    <t>Koord : Hadi Jayusman, M.Ti</t>
  </si>
  <si>
    <t>Hari Wicaksono.,S.Kom</t>
  </si>
  <si>
    <t>BD30122</t>
  </si>
  <si>
    <t xml:space="preserve">Evidence Based Midwifery </t>
  </si>
  <si>
    <t>Koord : F.Hanum.N.A.,SST,M.Keb</t>
  </si>
  <si>
    <t>Care (EBMC)</t>
  </si>
  <si>
    <t>Linda Yanti, SST.,M.Keb</t>
  </si>
  <si>
    <t>Rosi Kurnia S.,SST.,M.Kes</t>
  </si>
  <si>
    <t>BD30193</t>
  </si>
  <si>
    <t>PKK II B</t>
  </si>
  <si>
    <t>Koord : Rosi Kurnia S.,M.Kes</t>
  </si>
  <si>
    <t>Susilo Rini, SST.,M.Kes</t>
  </si>
  <si>
    <t>Surtiningsih, SST.,M.Kes</t>
  </si>
  <si>
    <t>Fauziah Hanum N.A.,M.Keb</t>
  </si>
  <si>
    <t>Arlyana Hikmanti, SST.,M.Keb</t>
  </si>
  <si>
    <t>Wilis Sukmaningtyas, M.Kes</t>
  </si>
  <si>
    <t>DOSEN KULIAH MIN JAM MENGAJAR 7 JAM/MGG MAKS 10 JAM/MGG</t>
  </si>
  <si>
    <t>WAKA 2 SKS MAKS 9</t>
  </si>
  <si>
    <t>KETUA 0</t>
  </si>
  <si>
    <t>KAPRODI 3 SKS MAKS 10</t>
  </si>
  <si>
    <t>SEKPRODI 5 SKS MAKS 13</t>
  </si>
  <si>
    <t>LAB/KOOR PROF 5 SKS MAKS 13</t>
  </si>
  <si>
    <t>JADUAL KULIAH PRODI KEBIDANAN D3 SEMESTER VA DAN FARMASI SI SEMESTER IIIB TAHUN AKADEMIK 2018/2019</t>
  </si>
  <si>
    <t>BIDAN</t>
  </si>
  <si>
    <t>FARMASI</t>
  </si>
  <si>
    <t>Farmakognosi</t>
  </si>
  <si>
    <t>Kls</t>
  </si>
  <si>
    <t>Farfis</t>
  </si>
  <si>
    <t>Biokimia</t>
  </si>
  <si>
    <t>Farmakokinetik Dasar</t>
  </si>
  <si>
    <t>Manajemen Farmasi</t>
  </si>
  <si>
    <t>Lab/Kls</t>
  </si>
  <si>
    <t>Prak Farmakognosi B1</t>
  </si>
  <si>
    <t>Kls/Lab</t>
  </si>
  <si>
    <t>Prak Farfis B1</t>
  </si>
  <si>
    <t>Prak Biokimia B1</t>
  </si>
  <si>
    <t>Prak Farkindas A1</t>
  </si>
  <si>
    <t>Farmakoepidemiologi</t>
  </si>
  <si>
    <t>Farmakologi 1</t>
  </si>
  <si>
    <t>Prak Farmakognosi B2</t>
  </si>
  <si>
    <t>Prak Farfis B2</t>
  </si>
  <si>
    <t>Prak Biokimia B2</t>
  </si>
  <si>
    <t>Prak Farkindas A2</t>
  </si>
  <si>
    <t>Patofisiologi</t>
  </si>
  <si>
    <t>17.00 - 17.10</t>
  </si>
  <si>
    <t>Kaprodi S1 Farmasi</t>
  </si>
  <si>
    <t>Kaprodi Kebidanan D3</t>
  </si>
  <si>
    <t>Ikhwan Yuda K.,S.Farm.,M,Si.,Apt</t>
  </si>
  <si>
    <t>JADUAL KULIAH PRODI KEBIDANAN D3 SEMESTER IIIA DAN FARMASI SI SEMESTER IIIA TAHUN AKADEMIK 2018/2019</t>
  </si>
  <si>
    <t>Patofisologi</t>
  </si>
  <si>
    <t>Prak Farfis A1</t>
  </si>
  <si>
    <t>KLs/Lab</t>
  </si>
  <si>
    <t>Prak Farmakognosi A1</t>
  </si>
  <si>
    <t>Prak Biokimia A1</t>
  </si>
  <si>
    <t>Prak Farfis A2</t>
  </si>
  <si>
    <t>Prak Farmakognosi A2</t>
  </si>
  <si>
    <t>Prak Biokimia A2</t>
  </si>
  <si>
    <t>Farmakologi I</t>
  </si>
  <si>
    <t>Lab</t>
  </si>
  <si>
    <t>JADUAL KULIAH PRODI KEBIDANAN D3 SEMESTER IA DAN FARMASI SI SEMESTER VA TAHUN AKADEMIK 2018/2019</t>
  </si>
  <si>
    <t>Farmakoterapi II</t>
  </si>
  <si>
    <t>F. Mol</t>
  </si>
  <si>
    <t>FTS Semsol</t>
  </si>
  <si>
    <t>Kimia medisinal</t>
  </si>
  <si>
    <t>Prak. Farmakoterapi/A</t>
  </si>
  <si>
    <t>Prak FTS Solida/A</t>
  </si>
  <si>
    <t>Prak. FTS Semsol</t>
  </si>
  <si>
    <t>Teknologi Infor</t>
  </si>
  <si>
    <t>Prak Anfar A</t>
  </si>
  <si>
    <t>Prak. Farmakoterapi/B</t>
  </si>
  <si>
    <t>FTS Solida</t>
  </si>
  <si>
    <t>Prak Anfar B</t>
  </si>
  <si>
    <t>Prak FTS Solida/B</t>
  </si>
  <si>
    <t>Manaj. FRS</t>
  </si>
  <si>
    <t>Analisis Farmasi</t>
  </si>
  <si>
    <t>K : 7 hari</t>
  </si>
  <si>
    <t>7 hr</t>
  </si>
  <si>
    <t>RUANG KULIAH KELAS DI RUANG D404</t>
  </si>
  <si>
    <t>RUANG KULIAH KELAS DI RUANG D405</t>
  </si>
  <si>
    <t>RUANG KULIAH KELAS DI RUANG D406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</si>
</sst>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9" xfId="56" applyFont="1" applyBorder="1" applyAlignment="1">
      <alignment horizontal="left" vertical="center"/>
      <protection/>
    </xf>
    <xf numFmtId="0" fontId="8" fillId="0" borderId="19" xfId="56" applyFont="1" applyFill="1" applyBorder="1" applyAlignment="1">
      <alignment horizontal="left" vertical="center"/>
      <protection/>
    </xf>
    <xf numFmtId="0" fontId="0" fillId="0" borderId="19" xfId="55" applyFont="1" applyBorder="1">
      <alignment/>
      <protection/>
    </xf>
    <xf numFmtId="0" fontId="8" fillId="0" borderId="19" xfId="56" applyFont="1" applyFill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8" fillId="0" borderId="28" xfId="56" applyFont="1" applyFill="1" applyBorder="1" applyAlignment="1">
      <alignment horizontal="left" vertical="center"/>
      <protection/>
    </xf>
    <xf numFmtId="0" fontId="8" fillId="0" borderId="28" xfId="56" applyFont="1" applyFill="1" applyBorder="1">
      <alignment/>
      <protection/>
    </xf>
    <xf numFmtId="0" fontId="8" fillId="0" borderId="19" xfId="56" applyFont="1" applyBorder="1">
      <alignment/>
      <protection/>
    </xf>
    <xf numFmtId="0" fontId="0" fillId="0" borderId="30" xfId="0" applyBorder="1" applyAlignment="1">
      <alignment/>
    </xf>
    <xf numFmtId="0" fontId="8" fillId="0" borderId="0" xfId="56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7" fillId="0" borderId="30" xfId="0" applyFont="1" applyBorder="1" applyAlignment="1">
      <alignment/>
    </xf>
    <xf numFmtId="0" fontId="48" fillId="0" borderId="3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2" xfId="0" applyBorder="1" applyAlignment="1">
      <alignment vertical="center"/>
    </xf>
    <xf numFmtId="0" fontId="8" fillId="0" borderId="19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" fontId="0" fillId="33" borderId="19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9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161925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87</xdr:row>
      <xdr:rowOff>95250</xdr:rowOff>
    </xdr:from>
    <xdr:to>
      <xdr:col>1</xdr:col>
      <xdr:colOff>209550</xdr:colOff>
      <xdr:row>87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7354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173</xdr:row>
      <xdr:rowOff>95250</xdr:rowOff>
    </xdr:from>
    <xdr:to>
      <xdr:col>1</xdr:col>
      <xdr:colOff>209550</xdr:colOff>
      <xdr:row>173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1184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87</xdr:row>
      <xdr:rowOff>95250</xdr:rowOff>
    </xdr:from>
    <xdr:to>
      <xdr:col>1</xdr:col>
      <xdr:colOff>161925</xdr:colOff>
      <xdr:row>87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7354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173</xdr:row>
      <xdr:rowOff>95250</xdr:rowOff>
    </xdr:from>
    <xdr:to>
      <xdr:col>1</xdr:col>
      <xdr:colOff>161925</xdr:colOff>
      <xdr:row>173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1184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104775</xdr:colOff>
      <xdr:row>0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87</xdr:row>
      <xdr:rowOff>95250</xdr:rowOff>
    </xdr:from>
    <xdr:to>
      <xdr:col>1</xdr:col>
      <xdr:colOff>152400</xdr:colOff>
      <xdr:row>87</xdr:row>
      <xdr:rowOff>95250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7354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173</xdr:row>
      <xdr:rowOff>95250</xdr:rowOff>
    </xdr:from>
    <xdr:to>
      <xdr:col>1</xdr:col>
      <xdr:colOff>152400</xdr:colOff>
      <xdr:row>173</xdr:row>
      <xdr:rowOff>95250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1184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87</xdr:row>
      <xdr:rowOff>95250</xdr:rowOff>
    </xdr:from>
    <xdr:to>
      <xdr:col>1</xdr:col>
      <xdr:colOff>104775</xdr:colOff>
      <xdr:row>87</xdr:row>
      <xdr:rowOff>95250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7354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173</xdr:row>
      <xdr:rowOff>95250</xdr:rowOff>
    </xdr:from>
    <xdr:to>
      <xdr:col>1</xdr:col>
      <xdr:colOff>104775</xdr:colOff>
      <xdr:row>173</xdr:row>
      <xdr:rowOff>95250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1184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819150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zoomScalePageLayoutView="0" workbookViewId="0" topLeftCell="A1">
      <selection activeCell="U77" sqref="U77"/>
    </sheetView>
  </sheetViews>
  <sheetFormatPr defaultColWidth="9.140625" defaultRowHeight="15"/>
  <cols>
    <col min="1" max="1" width="10.00390625" style="0" customWidth="1"/>
    <col min="2" max="2" width="27.421875" style="0" customWidth="1"/>
    <col min="3" max="3" width="3.421875" style="0" customWidth="1"/>
    <col min="4" max="4" width="4.00390625" style="0" customWidth="1"/>
    <col min="5" max="5" width="3.7109375" style="0" customWidth="1"/>
    <col min="6" max="6" width="4.8515625" style="0" customWidth="1"/>
    <col min="7" max="7" width="5.57421875" style="0" customWidth="1"/>
    <col min="8" max="8" width="6.140625" style="0" customWidth="1"/>
    <col min="9" max="9" width="7.421875" style="0" customWidth="1"/>
    <col min="10" max="10" width="8.140625" style="0" customWidth="1"/>
    <col min="11" max="11" width="27.8515625" style="0" customWidth="1"/>
    <col min="12" max="12" width="3.8515625" style="0" customWidth="1"/>
    <col min="13" max="13" width="3.421875" style="0" customWidth="1"/>
    <col min="14" max="14" width="4.421875" style="0" customWidth="1"/>
    <col min="15" max="15" width="3.28125" style="0" customWidth="1"/>
    <col min="16" max="16" width="3.57421875" style="0" customWidth="1"/>
    <col min="17" max="17" width="3.421875" style="0" customWidth="1"/>
    <col min="18" max="18" width="3.57421875" style="0" customWidth="1"/>
    <col min="19" max="19" width="5.140625" style="0" customWidth="1"/>
    <col min="20" max="20" width="4.140625" style="0" customWidth="1"/>
    <col min="21" max="21" width="4.28125" style="0" customWidth="1"/>
    <col min="22" max="22" width="5.140625" style="0" customWidth="1"/>
    <col min="23" max="23" width="7.57421875" style="0" customWidth="1"/>
    <col min="24" max="24" width="8.140625" style="0" customWidth="1"/>
  </cols>
  <sheetData>
    <row r="1" spans="1:24" ht="15">
      <c r="A1" s="133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56"/>
    </row>
    <row r="2" spans="1:24" ht="15">
      <c r="A2" s="133" t="s">
        <v>143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56"/>
    </row>
    <row r="3" spans="1:24" ht="15">
      <c r="A3" s="133" t="s">
        <v>56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56"/>
    </row>
    <row r="4" spans="1:24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6" ht="15" customHeight="1">
      <c r="A6" t="s">
        <v>144</v>
      </c>
    </row>
    <row r="7" spans="1:24" ht="18" customHeight="1">
      <c r="A7" s="125" t="s">
        <v>145</v>
      </c>
      <c r="B7" s="125" t="s">
        <v>146</v>
      </c>
      <c r="C7" s="125" t="s">
        <v>147</v>
      </c>
      <c r="D7" s="134" t="s">
        <v>148</v>
      </c>
      <c r="E7" s="134"/>
      <c r="F7" s="134"/>
      <c r="G7" s="136" t="s">
        <v>149</v>
      </c>
      <c r="H7" s="136" t="s">
        <v>150</v>
      </c>
      <c r="I7" s="139" t="s">
        <v>151</v>
      </c>
      <c r="J7" s="139"/>
      <c r="K7" s="125" t="s">
        <v>152</v>
      </c>
      <c r="L7" s="120" t="s">
        <v>153</v>
      </c>
      <c r="M7" s="126"/>
      <c r="N7" s="126"/>
      <c r="O7" s="126"/>
      <c r="P7" s="126"/>
      <c r="Q7" s="126"/>
      <c r="R7" s="121"/>
      <c r="S7" s="122" t="s">
        <v>154</v>
      </c>
      <c r="T7" s="129" t="s">
        <v>155</v>
      </c>
      <c r="U7" s="130"/>
      <c r="V7" s="131" t="s">
        <v>156</v>
      </c>
      <c r="W7" s="132" t="s">
        <v>157</v>
      </c>
      <c r="X7" s="122" t="s">
        <v>158</v>
      </c>
    </row>
    <row r="8" spans="1:24" ht="17.25" customHeight="1">
      <c r="A8" s="125"/>
      <c r="B8" s="125"/>
      <c r="C8" s="125"/>
      <c r="D8" s="125" t="s">
        <v>159</v>
      </c>
      <c r="E8" s="125" t="s">
        <v>160</v>
      </c>
      <c r="F8" s="125" t="s">
        <v>161</v>
      </c>
      <c r="G8" s="137"/>
      <c r="H8" s="137"/>
      <c r="I8" s="139"/>
      <c r="J8" s="139"/>
      <c r="K8" s="125"/>
      <c r="L8" s="120" t="s">
        <v>162</v>
      </c>
      <c r="M8" s="126"/>
      <c r="N8" s="126"/>
      <c r="O8" s="121"/>
      <c r="P8" s="120" t="s">
        <v>163</v>
      </c>
      <c r="Q8" s="121"/>
      <c r="R8" s="59" t="s">
        <v>250</v>
      </c>
      <c r="S8" s="123"/>
      <c r="T8" s="127" t="s">
        <v>1</v>
      </c>
      <c r="U8" s="128"/>
      <c r="V8" s="131"/>
      <c r="W8" s="132"/>
      <c r="X8" s="123"/>
    </row>
    <row r="9" spans="1:24" ht="15">
      <c r="A9" s="125"/>
      <c r="B9" s="125"/>
      <c r="C9" s="125"/>
      <c r="D9" s="125"/>
      <c r="E9" s="125"/>
      <c r="F9" s="125"/>
      <c r="G9" s="138"/>
      <c r="H9" s="138"/>
      <c r="I9" s="59" t="s">
        <v>162</v>
      </c>
      <c r="J9" s="59" t="s">
        <v>163</v>
      </c>
      <c r="K9" s="125"/>
      <c r="L9" s="60">
        <v>1</v>
      </c>
      <c r="M9" s="59">
        <v>2</v>
      </c>
      <c r="N9" s="59">
        <v>3</v>
      </c>
      <c r="O9" s="59">
        <v>4</v>
      </c>
      <c r="P9" s="59">
        <v>2</v>
      </c>
      <c r="Q9" s="59">
        <v>3</v>
      </c>
      <c r="R9" s="59">
        <v>4</v>
      </c>
      <c r="S9" s="124"/>
      <c r="T9" s="59" t="s">
        <v>162</v>
      </c>
      <c r="U9" s="59" t="s">
        <v>163</v>
      </c>
      <c r="V9" s="131"/>
      <c r="W9" s="132"/>
      <c r="X9" s="124"/>
    </row>
    <row r="10" spans="1:24" ht="15">
      <c r="A10" s="61" t="s">
        <v>164</v>
      </c>
      <c r="B10" s="61" t="s">
        <v>15</v>
      </c>
      <c r="C10" s="62">
        <v>2</v>
      </c>
      <c r="D10" s="62">
        <v>2</v>
      </c>
      <c r="E10" s="62"/>
      <c r="F10" s="62"/>
      <c r="G10" s="62">
        <v>2</v>
      </c>
      <c r="H10" s="62"/>
      <c r="I10" s="63" t="s">
        <v>165</v>
      </c>
      <c r="J10" s="62"/>
      <c r="K10" s="41" t="s">
        <v>166</v>
      </c>
      <c r="L10" s="64"/>
      <c r="M10" s="59">
        <v>3</v>
      </c>
      <c r="N10" s="59"/>
      <c r="O10" s="59"/>
      <c r="P10" s="59"/>
      <c r="Q10" s="59"/>
      <c r="R10" s="59"/>
      <c r="S10" s="59">
        <f>M10</f>
        <v>3</v>
      </c>
      <c r="T10" s="59">
        <f>M10*M9</f>
        <v>6</v>
      </c>
      <c r="U10" s="59"/>
      <c r="V10" s="59">
        <f>U10+T10</f>
        <v>6</v>
      </c>
      <c r="W10" s="62">
        <f>V10*1</f>
        <v>6</v>
      </c>
      <c r="X10" s="65">
        <f>((S10/S14)*2)*100%</f>
        <v>0.42857142857142855</v>
      </c>
    </row>
    <row r="11" spans="1:24" ht="15">
      <c r="A11" s="66"/>
      <c r="B11" s="66"/>
      <c r="C11" s="67"/>
      <c r="D11" s="67"/>
      <c r="E11" s="67"/>
      <c r="F11" s="67"/>
      <c r="G11" s="67"/>
      <c r="H11" s="67"/>
      <c r="I11" s="68"/>
      <c r="J11" s="67"/>
      <c r="K11" s="41" t="s">
        <v>167</v>
      </c>
      <c r="L11" s="64"/>
      <c r="M11" s="59">
        <v>3</v>
      </c>
      <c r="N11" s="59"/>
      <c r="O11" s="59"/>
      <c r="P11" s="59"/>
      <c r="Q11" s="59"/>
      <c r="R11" s="59"/>
      <c r="S11" s="59">
        <f>M11</f>
        <v>3</v>
      </c>
      <c r="T11" s="59">
        <f>M11*M9</f>
        <v>6</v>
      </c>
      <c r="U11" s="59"/>
      <c r="V11" s="59">
        <f>U11+T11</f>
        <v>6</v>
      </c>
      <c r="W11" s="62">
        <f>V11*1</f>
        <v>6</v>
      </c>
      <c r="X11" s="65">
        <f>((S11/S14)*2)*100%</f>
        <v>0.42857142857142855</v>
      </c>
    </row>
    <row r="12" spans="1:24" ht="15">
      <c r="A12" s="66"/>
      <c r="B12" s="66"/>
      <c r="C12" s="67"/>
      <c r="D12" s="67"/>
      <c r="E12" s="67"/>
      <c r="F12" s="67"/>
      <c r="G12" s="67"/>
      <c r="H12" s="67"/>
      <c r="I12" s="68"/>
      <c r="J12" s="67"/>
      <c r="K12" s="41" t="s">
        <v>168</v>
      </c>
      <c r="L12" s="64"/>
      <c r="M12" s="59">
        <v>4</v>
      </c>
      <c r="N12" s="59"/>
      <c r="O12" s="59"/>
      <c r="P12" s="59"/>
      <c r="Q12" s="59"/>
      <c r="R12" s="59"/>
      <c r="S12" s="59">
        <f>M12</f>
        <v>4</v>
      </c>
      <c r="T12" s="59">
        <f>M13*M9</f>
        <v>8</v>
      </c>
      <c r="U12" s="59"/>
      <c r="V12" s="59">
        <f>U12+T12</f>
        <v>8</v>
      </c>
      <c r="W12" s="62">
        <f>V12*1</f>
        <v>8</v>
      </c>
      <c r="X12" s="65">
        <f>((S12/S14)*2)*100%</f>
        <v>0.5714285714285714</v>
      </c>
    </row>
    <row r="13" spans="1:24" ht="15">
      <c r="A13" s="66"/>
      <c r="B13" s="66"/>
      <c r="C13" s="66"/>
      <c r="D13" s="66"/>
      <c r="E13" s="66"/>
      <c r="F13" s="66"/>
      <c r="G13" s="66">
        <f>G10*14</f>
        <v>28</v>
      </c>
      <c r="H13" s="66"/>
      <c r="I13" s="69" t="s">
        <v>169</v>
      </c>
      <c r="J13" s="66"/>
      <c r="K13" s="41" t="s">
        <v>34</v>
      </c>
      <c r="L13" s="59"/>
      <c r="M13" s="59">
        <v>4</v>
      </c>
      <c r="N13" s="59"/>
      <c r="O13" s="59"/>
      <c r="P13" s="59"/>
      <c r="Q13" s="59"/>
      <c r="R13" s="59"/>
      <c r="S13" s="59">
        <f>M13</f>
        <v>4</v>
      </c>
      <c r="T13" s="59">
        <f>M13*M9</f>
        <v>8</v>
      </c>
      <c r="U13" s="59"/>
      <c r="V13" s="59">
        <f>U13+T13</f>
        <v>8</v>
      </c>
      <c r="W13" s="62">
        <f>V13*1</f>
        <v>8</v>
      </c>
      <c r="X13" s="65">
        <f>((S13/S14)*2)*100%</f>
        <v>0.5714285714285714</v>
      </c>
    </row>
    <row r="14" spans="1:24" ht="15">
      <c r="A14" s="119" t="s">
        <v>155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70"/>
      <c r="M14" s="70"/>
      <c r="N14" s="70"/>
      <c r="O14" s="70"/>
      <c r="P14" s="70"/>
      <c r="Q14" s="70"/>
      <c r="R14" s="70"/>
      <c r="S14" s="70">
        <f>SUM(S10:S13)</f>
        <v>14</v>
      </c>
      <c r="T14" s="70">
        <f>SUM(T10:T13)</f>
        <v>28</v>
      </c>
      <c r="U14" s="70"/>
      <c r="V14" s="70">
        <f>SUM(V10:V13)</f>
        <v>28</v>
      </c>
      <c r="W14" s="71">
        <f>SUM(W10:W13)</f>
        <v>28</v>
      </c>
      <c r="X14" s="71">
        <f>SUM(X10:X13)</f>
        <v>1.9999999999999998</v>
      </c>
    </row>
    <row r="15" spans="1:24" ht="15">
      <c r="A15" s="61" t="s">
        <v>170</v>
      </c>
      <c r="B15" s="61" t="s">
        <v>25</v>
      </c>
      <c r="C15" s="62">
        <v>2</v>
      </c>
      <c r="D15" s="62">
        <v>2</v>
      </c>
      <c r="E15" s="62"/>
      <c r="F15" s="62"/>
      <c r="G15" s="62">
        <v>2</v>
      </c>
      <c r="H15" s="62"/>
      <c r="I15" s="63" t="s">
        <v>165</v>
      </c>
      <c r="J15" s="62"/>
      <c r="K15" s="41" t="s">
        <v>171</v>
      </c>
      <c r="L15" s="59"/>
      <c r="M15" s="59">
        <v>7</v>
      </c>
      <c r="N15" s="59"/>
      <c r="O15" s="59"/>
      <c r="P15" s="59"/>
      <c r="Q15" s="59"/>
      <c r="R15" s="59"/>
      <c r="S15" s="59">
        <f>M15</f>
        <v>7</v>
      </c>
      <c r="T15" s="59">
        <f>M15*2</f>
        <v>14</v>
      </c>
      <c r="U15" s="59"/>
      <c r="V15" s="59">
        <f>U15+T15</f>
        <v>14</v>
      </c>
      <c r="W15" s="62">
        <f>V15*1</f>
        <v>14</v>
      </c>
      <c r="X15" s="62">
        <f>((S15/S17)*2)*100%</f>
        <v>1</v>
      </c>
    </row>
    <row r="16" spans="1:24" ht="15">
      <c r="A16" s="66"/>
      <c r="B16" s="66"/>
      <c r="C16" s="66"/>
      <c r="D16" s="66"/>
      <c r="E16" s="66"/>
      <c r="F16" s="66"/>
      <c r="G16" s="66">
        <f>G15*14</f>
        <v>28</v>
      </c>
      <c r="H16" s="67"/>
      <c r="I16" s="69" t="s">
        <v>169</v>
      </c>
      <c r="J16" s="67"/>
      <c r="K16" s="41" t="s">
        <v>172</v>
      </c>
      <c r="L16" s="59"/>
      <c r="M16" s="59">
        <v>7</v>
      </c>
      <c r="N16" s="59"/>
      <c r="O16" s="59"/>
      <c r="P16" s="59"/>
      <c r="Q16" s="59"/>
      <c r="R16" s="59"/>
      <c r="S16" s="59">
        <f>M16</f>
        <v>7</v>
      </c>
      <c r="T16" s="59">
        <f>M16*2</f>
        <v>14</v>
      </c>
      <c r="U16" s="59"/>
      <c r="V16" s="59">
        <f>U16+T16</f>
        <v>14</v>
      </c>
      <c r="W16" s="62">
        <f>V16*1</f>
        <v>14</v>
      </c>
      <c r="X16" s="62">
        <f>((S16/S17)*2)*100%</f>
        <v>1</v>
      </c>
    </row>
    <row r="17" spans="1:24" ht="15">
      <c r="A17" s="119" t="s">
        <v>155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70"/>
      <c r="M17" s="70"/>
      <c r="N17" s="70"/>
      <c r="O17" s="70"/>
      <c r="P17" s="70"/>
      <c r="Q17" s="70"/>
      <c r="R17" s="70"/>
      <c r="S17" s="70">
        <f>SUM(S15:S16)</f>
        <v>14</v>
      </c>
      <c r="T17" s="70">
        <f>SUM(T15:T16)</f>
        <v>28</v>
      </c>
      <c r="U17" s="70"/>
      <c r="V17" s="70">
        <f>SUM(V15:V16)</f>
        <v>28</v>
      </c>
      <c r="W17" s="70">
        <f>SUM(W15:W16)</f>
        <v>28</v>
      </c>
      <c r="X17" s="70">
        <f>SUM(X15:X16)</f>
        <v>2</v>
      </c>
    </row>
    <row r="18" spans="1:24" ht="15">
      <c r="A18" s="61" t="s">
        <v>173</v>
      </c>
      <c r="B18" s="61" t="s">
        <v>174</v>
      </c>
      <c r="C18" s="62">
        <v>2</v>
      </c>
      <c r="D18" s="62">
        <v>2</v>
      </c>
      <c r="E18" s="62"/>
      <c r="F18" s="62"/>
      <c r="G18" s="62">
        <v>2</v>
      </c>
      <c r="H18" s="62"/>
      <c r="I18" s="63" t="s">
        <v>165</v>
      </c>
      <c r="J18" s="62"/>
      <c r="K18" s="72" t="s">
        <v>175</v>
      </c>
      <c r="L18" s="59"/>
      <c r="M18" s="59">
        <v>7</v>
      </c>
      <c r="N18" s="59"/>
      <c r="O18" s="59"/>
      <c r="P18" s="59"/>
      <c r="Q18" s="59"/>
      <c r="R18" s="59"/>
      <c r="S18" s="59">
        <f>M18</f>
        <v>7</v>
      </c>
      <c r="T18" s="59">
        <f>M18*2</f>
        <v>14</v>
      </c>
      <c r="U18" s="59"/>
      <c r="V18" s="59">
        <f>U18+T18</f>
        <v>14</v>
      </c>
      <c r="W18" s="62">
        <f>V18*1</f>
        <v>14</v>
      </c>
      <c r="X18" s="62">
        <f>((S18/S20)*2)*100%</f>
        <v>1</v>
      </c>
    </row>
    <row r="19" spans="1:24" ht="15">
      <c r="A19" s="66"/>
      <c r="B19" s="66" t="s">
        <v>176</v>
      </c>
      <c r="C19" s="66"/>
      <c r="D19" s="66"/>
      <c r="E19" s="66"/>
      <c r="F19" s="66"/>
      <c r="G19" s="66">
        <f>G18*14</f>
        <v>28</v>
      </c>
      <c r="H19" s="67"/>
      <c r="I19" s="69" t="s">
        <v>169</v>
      </c>
      <c r="J19" s="67"/>
      <c r="K19" s="41" t="s">
        <v>168</v>
      </c>
      <c r="L19" s="59"/>
      <c r="M19" s="59">
        <v>7</v>
      </c>
      <c r="N19" s="59"/>
      <c r="O19" s="59"/>
      <c r="P19" s="59"/>
      <c r="Q19" s="59"/>
      <c r="R19" s="59"/>
      <c r="S19" s="59">
        <f>M19</f>
        <v>7</v>
      </c>
      <c r="T19" s="59">
        <f>M19*2</f>
        <v>14</v>
      </c>
      <c r="U19" s="59"/>
      <c r="V19" s="59">
        <f>U19+T19</f>
        <v>14</v>
      </c>
      <c r="W19" s="62">
        <f>V19*1</f>
        <v>14</v>
      </c>
      <c r="X19" s="62">
        <f>((S19/S20)*2)*100%</f>
        <v>1</v>
      </c>
    </row>
    <row r="20" spans="1:24" ht="15">
      <c r="A20" s="119" t="s">
        <v>155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70"/>
      <c r="M20" s="70"/>
      <c r="N20" s="70"/>
      <c r="O20" s="70"/>
      <c r="P20" s="70"/>
      <c r="Q20" s="70"/>
      <c r="R20" s="70"/>
      <c r="S20" s="70">
        <f>SUM(S18:S19)</f>
        <v>14</v>
      </c>
      <c r="T20" s="70">
        <f>SUM(T18:T19)</f>
        <v>28</v>
      </c>
      <c r="U20" s="70"/>
      <c r="V20" s="70">
        <f>SUM(V18:V19)</f>
        <v>28</v>
      </c>
      <c r="W20" s="70">
        <f>SUM(W18:W19)</f>
        <v>28</v>
      </c>
      <c r="X20" s="70">
        <f>SUM(X18:X19)</f>
        <v>2</v>
      </c>
    </row>
    <row r="21" spans="1:24" ht="15">
      <c r="A21" s="61" t="s">
        <v>177</v>
      </c>
      <c r="B21" s="73" t="s">
        <v>178</v>
      </c>
      <c r="C21" s="74">
        <v>2</v>
      </c>
      <c r="D21" s="74">
        <v>1</v>
      </c>
      <c r="E21" s="74">
        <v>1</v>
      </c>
      <c r="F21" s="74"/>
      <c r="G21" s="74">
        <v>4</v>
      </c>
      <c r="H21" s="62"/>
      <c r="I21" s="63" t="s">
        <v>179</v>
      </c>
      <c r="J21" s="63" t="s">
        <v>179</v>
      </c>
      <c r="K21" s="72" t="s">
        <v>180</v>
      </c>
      <c r="L21" s="59"/>
      <c r="M21" s="59">
        <v>3</v>
      </c>
      <c r="N21" s="59"/>
      <c r="O21" s="59"/>
      <c r="P21" s="59"/>
      <c r="Q21" s="59"/>
      <c r="R21" s="59"/>
      <c r="S21" s="59">
        <f>M21+Q21+L21</f>
        <v>3</v>
      </c>
      <c r="T21" s="59">
        <f>M21*2</f>
        <v>6</v>
      </c>
      <c r="U21" s="59">
        <f>Q21*3</f>
        <v>0</v>
      </c>
      <c r="V21" s="59">
        <f>U21+T21</f>
        <v>6</v>
      </c>
      <c r="W21" s="62">
        <f>V21*1</f>
        <v>6</v>
      </c>
      <c r="X21" s="65">
        <f>((S21/21)*2)*100%</f>
        <v>0.2857142857142857</v>
      </c>
    </row>
    <row r="22" spans="1:24" ht="15">
      <c r="A22" s="66"/>
      <c r="B22" s="30"/>
      <c r="C22" s="75"/>
      <c r="D22" s="75"/>
      <c r="E22" s="75"/>
      <c r="F22" s="75"/>
      <c r="G22" s="75"/>
      <c r="H22" s="67"/>
      <c r="I22" s="69" t="s">
        <v>169</v>
      </c>
      <c r="J22" s="69" t="s">
        <v>181</v>
      </c>
      <c r="K22" s="72" t="s">
        <v>182</v>
      </c>
      <c r="L22" s="59"/>
      <c r="M22" s="59"/>
      <c r="N22" s="59"/>
      <c r="O22" s="59"/>
      <c r="P22" s="59"/>
      <c r="Q22" s="59">
        <v>2</v>
      </c>
      <c r="R22" s="59"/>
      <c r="S22" s="59">
        <f>M22+Q22+L22</f>
        <v>2</v>
      </c>
      <c r="T22" s="59">
        <f>M22*2</f>
        <v>0</v>
      </c>
      <c r="U22" s="59">
        <f>Q22*3</f>
        <v>6</v>
      </c>
      <c r="V22" s="59">
        <f>U22+T22</f>
        <v>6</v>
      </c>
      <c r="W22" s="62">
        <f>V22*1</f>
        <v>6</v>
      </c>
      <c r="X22" s="65">
        <f>((S22/21)*2)*100%</f>
        <v>0.19047619047619047</v>
      </c>
    </row>
    <row r="23" spans="1:24" ht="15">
      <c r="A23" s="66"/>
      <c r="B23" s="30"/>
      <c r="C23" s="75"/>
      <c r="D23" s="75"/>
      <c r="E23" s="75"/>
      <c r="F23" s="75"/>
      <c r="G23" s="75"/>
      <c r="H23" s="67"/>
      <c r="I23" s="69"/>
      <c r="J23" s="69"/>
      <c r="K23" s="72" t="s">
        <v>183</v>
      </c>
      <c r="L23" s="59"/>
      <c r="M23" s="59"/>
      <c r="N23" s="59"/>
      <c r="O23" s="59"/>
      <c r="P23" s="59"/>
      <c r="Q23" s="59">
        <v>7</v>
      </c>
      <c r="R23" s="59"/>
      <c r="S23" s="59">
        <f>M23+Q23+L23</f>
        <v>7</v>
      </c>
      <c r="T23" s="59">
        <f>M23*2</f>
        <v>0</v>
      </c>
      <c r="U23" s="59">
        <f>Q23*3</f>
        <v>21</v>
      </c>
      <c r="V23" s="59">
        <f>U23+T23</f>
        <v>21</v>
      </c>
      <c r="W23" s="62">
        <f>V23*1</f>
        <v>21</v>
      </c>
      <c r="X23" s="65">
        <f>((S23/21)*2)*100%</f>
        <v>0.6666666666666666</v>
      </c>
    </row>
    <row r="24" spans="1:24" ht="15">
      <c r="A24" s="30"/>
      <c r="B24" s="30"/>
      <c r="C24" s="75"/>
      <c r="D24" s="75"/>
      <c r="E24" s="75"/>
      <c r="F24" s="75"/>
      <c r="G24" s="75">
        <f>G21*14</f>
        <v>56</v>
      </c>
      <c r="H24" s="67"/>
      <c r="I24" s="69"/>
      <c r="J24" s="69"/>
      <c r="K24" s="72" t="s">
        <v>184</v>
      </c>
      <c r="L24" s="59"/>
      <c r="M24" s="59">
        <v>4</v>
      </c>
      <c r="N24" s="59"/>
      <c r="O24" s="59"/>
      <c r="P24" s="59"/>
      <c r="Q24" s="59">
        <v>5</v>
      </c>
      <c r="R24" s="59"/>
      <c r="S24" s="59">
        <f>M24+Q24</f>
        <v>9</v>
      </c>
      <c r="T24" s="59">
        <f>M24*2</f>
        <v>8</v>
      </c>
      <c r="U24" s="59">
        <f>Q24*3</f>
        <v>15</v>
      </c>
      <c r="V24" s="59">
        <f>U24+T24</f>
        <v>23</v>
      </c>
      <c r="W24" s="62">
        <f>V24*1</f>
        <v>23</v>
      </c>
      <c r="X24" s="65">
        <f>((S24/S25)*2)*100%</f>
        <v>0.8571428571428571</v>
      </c>
    </row>
    <row r="25" spans="1:24" ht="15">
      <c r="A25" s="119" t="s">
        <v>155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70"/>
      <c r="M25" s="70">
        <f>SUM(M21:M24)</f>
        <v>7</v>
      </c>
      <c r="N25" s="70"/>
      <c r="O25" s="70"/>
      <c r="P25" s="70"/>
      <c r="Q25" s="70">
        <f>SUM(Q21:Q24)</f>
        <v>14</v>
      </c>
      <c r="R25" s="70"/>
      <c r="S25" s="70">
        <f aca="true" t="shared" si="0" ref="S25:X25">SUM(S21:S24)</f>
        <v>21</v>
      </c>
      <c r="T25" s="70">
        <f t="shared" si="0"/>
        <v>14</v>
      </c>
      <c r="U25" s="70">
        <f t="shared" si="0"/>
        <v>42</v>
      </c>
      <c r="V25" s="76">
        <f t="shared" si="0"/>
        <v>56</v>
      </c>
      <c r="W25" s="71">
        <f t="shared" si="0"/>
        <v>56</v>
      </c>
      <c r="X25" s="71">
        <f t="shared" si="0"/>
        <v>2</v>
      </c>
    </row>
    <row r="26" spans="1:24" ht="15">
      <c r="A26" s="61" t="s">
        <v>185</v>
      </c>
      <c r="B26" s="61" t="s">
        <v>186</v>
      </c>
      <c r="C26" s="62">
        <v>2</v>
      </c>
      <c r="D26" s="62">
        <v>1</v>
      </c>
      <c r="E26" s="62">
        <v>1</v>
      </c>
      <c r="F26" s="62"/>
      <c r="G26" s="62">
        <v>4</v>
      </c>
      <c r="H26" s="62"/>
      <c r="I26" s="63" t="s">
        <v>179</v>
      </c>
      <c r="J26" s="63" t="s">
        <v>179</v>
      </c>
      <c r="K26" s="72" t="s">
        <v>187</v>
      </c>
      <c r="L26" s="59"/>
      <c r="M26" s="59">
        <v>4</v>
      </c>
      <c r="N26" s="59"/>
      <c r="O26" s="59"/>
      <c r="P26" s="59"/>
      <c r="Q26" s="59">
        <v>8</v>
      </c>
      <c r="R26" s="59"/>
      <c r="S26" s="59">
        <f>M26+Q26</f>
        <v>12</v>
      </c>
      <c r="T26" s="59">
        <f>M26*2</f>
        <v>8</v>
      </c>
      <c r="U26" s="59">
        <f>Q26*3</f>
        <v>24</v>
      </c>
      <c r="V26" s="59">
        <f>U26+T26</f>
        <v>32</v>
      </c>
      <c r="W26" s="62">
        <f>V26*1</f>
        <v>32</v>
      </c>
      <c r="X26" s="65">
        <f>((S26/21)*2)*100%</f>
        <v>1.1428571428571428</v>
      </c>
    </row>
    <row r="27" spans="1:24" ht="15">
      <c r="A27" s="66"/>
      <c r="B27" s="66" t="s">
        <v>188</v>
      </c>
      <c r="C27" s="67"/>
      <c r="D27" s="67"/>
      <c r="E27" s="67"/>
      <c r="F27" s="67"/>
      <c r="G27" s="75">
        <f>G26*14</f>
        <v>56</v>
      </c>
      <c r="H27" s="67"/>
      <c r="I27" s="69" t="s">
        <v>169</v>
      </c>
      <c r="J27" s="69" t="s">
        <v>181</v>
      </c>
      <c r="K27" s="50" t="s">
        <v>167</v>
      </c>
      <c r="L27" s="59"/>
      <c r="M27" s="59"/>
      <c r="N27" s="59"/>
      <c r="O27" s="59"/>
      <c r="P27" s="59"/>
      <c r="Q27" s="59">
        <v>5</v>
      </c>
      <c r="R27" s="59"/>
      <c r="S27" s="59">
        <f>M27+Q27</f>
        <v>5</v>
      </c>
      <c r="T27" s="59">
        <f>M27*2</f>
        <v>0</v>
      </c>
      <c r="U27" s="59">
        <f>Q27*3</f>
        <v>15</v>
      </c>
      <c r="V27" s="59">
        <f>U27+T27</f>
        <v>15</v>
      </c>
      <c r="W27" s="62">
        <f>V27*1</f>
        <v>15</v>
      </c>
      <c r="X27" s="65">
        <f>((S27/21)*2)*100%</f>
        <v>0.47619047619047616</v>
      </c>
    </row>
    <row r="28" spans="1:24" ht="15">
      <c r="A28" s="66"/>
      <c r="B28" s="66"/>
      <c r="C28" s="67"/>
      <c r="D28" s="67"/>
      <c r="E28" s="67"/>
      <c r="F28" s="67"/>
      <c r="G28" s="67"/>
      <c r="H28" s="67"/>
      <c r="I28" s="69"/>
      <c r="J28" s="69"/>
      <c r="K28" s="49" t="s">
        <v>189</v>
      </c>
      <c r="L28" s="59"/>
      <c r="M28" s="59">
        <v>3</v>
      </c>
      <c r="N28" s="59"/>
      <c r="O28" s="59"/>
      <c r="P28" s="59"/>
      <c r="Q28" s="59">
        <v>1</v>
      </c>
      <c r="R28" s="59"/>
      <c r="S28" s="59">
        <f>M28+Q28</f>
        <v>4</v>
      </c>
      <c r="T28" s="59">
        <f>M28*2</f>
        <v>6</v>
      </c>
      <c r="U28" s="59">
        <f>Q28*3</f>
        <v>3</v>
      </c>
      <c r="V28" s="59">
        <f>U28+T28</f>
        <v>9</v>
      </c>
      <c r="W28" s="62">
        <f>V28*1</f>
        <v>9</v>
      </c>
      <c r="X28" s="65">
        <f>((S28/21)*2)*100%</f>
        <v>0.38095238095238093</v>
      </c>
    </row>
    <row r="29" spans="1:24" ht="15">
      <c r="A29" s="119" t="s">
        <v>155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70"/>
      <c r="M29" s="70">
        <f>SUM(M26:M28)</f>
        <v>7</v>
      </c>
      <c r="N29" s="70"/>
      <c r="O29" s="70"/>
      <c r="P29" s="70"/>
      <c r="Q29" s="70">
        <f>SUM(Q26:Q28)</f>
        <v>14</v>
      </c>
      <c r="R29" s="70"/>
      <c r="S29" s="70">
        <f aca="true" t="shared" si="1" ref="S29:X29">SUM(S26:S28)</f>
        <v>21</v>
      </c>
      <c r="T29" s="70">
        <f t="shared" si="1"/>
        <v>14</v>
      </c>
      <c r="U29" s="70">
        <f t="shared" si="1"/>
        <v>42</v>
      </c>
      <c r="V29" s="76">
        <f t="shared" si="1"/>
        <v>56</v>
      </c>
      <c r="W29" s="71">
        <f t="shared" si="1"/>
        <v>56</v>
      </c>
      <c r="X29" s="71">
        <f t="shared" si="1"/>
        <v>2</v>
      </c>
    </row>
    <row r="30" spans="1:24" ht="15">
      <c r="A30" s="61" t="s">
        <v>190</v>
      </c>
      <c r="B30" s="61" t="s">
        <v>29</v>
      </c>
      <c r="C30" s="62">
        <v>2</v>
      </c>
      <c r="D30" s="62">
        <v>1</v>
      </c>
      <c r="E30" s="62">
        <v>1</v>
      </c>
      <c r="F30" s="62"/>
      <c r="G30" s="62">
        <v>4</v>
      </c>
      <c r="H30" s="62"/>
      <c r="I30" s="63" t="s">
        <v>179</v>
      </c>
      <c r="J30" s="63" t="s">
        <v>179</v>
      </c>
      <c r="K30" s="72" t="s">
        <v>191</v>
      </c>
      <c r="L30" s="59"/>
      <c r="M30" s="59">
        <v>4</v>
      </c>
      <c r="N30" s="59"/>
      <c r="O30" s="59"/>
      <c r="P30" s="59"/>
      <c r="Q30" s="59">
        <v>7</v>
      </c>
      <c r="R30" s="59"/>
      <c r="S30" s="59">
        <f>M30+Q30</f>
        <v>11</v>
      </c>
      <c r="T30" s="59">
        <f>M30*2</f>
        <v>8</v>
      </c>
      <c r="U30" s="59">
        <f>Q30*3</f>
        <v>21</v>
      </c>
      <c r="V30" s="59">
        <f>U30+T30</f>
        <v>29</v>
      </c>
      <c r="W30" s="62">
        <f>V30*1</f>
        <v>29</v>
      </c>
      <c r="X30" s="65">
        <f>((S30/21)*2)*100%</f>
        <v>1.0476190476190477</v>
      </c>
    </row>
    <row r="31" spans="1:24" ht="15">
      <c r="A31" s="66"/>
      <c r="B31" s="66"/>
      <c r="C31" s="67"/>
      <c r="D31" s="67"/>
      <c r="E31" s="67"/>
      <c r="F31" s="67"/>
      <c r="G31" s="67">
        <f>G30*14</f>
        <v>56</v>
      </c>
      <c r="H31" s="67"/>
      <c r="I31" s="69" t="s">
        <v>169</v>
      </c>
      <c r="J31" s="69" t="s">
        <v>181</v>
      </c>
      <c r="K31" s="41" t="s">
        <v>192</v>
      </c>
      <c r="L31" s="59"/>
      <c r="M31" s="59">
        <v>3</v>
      </c>
      <c r="N31" s="59"/>
      <c r="O31" s="59"/>
      <c r="P31" s="59"/>
      <c r="Q31" s="59">
        <v>7</v>
      </c>
      <c r="R31" s="59"/>
      <c r="S31" s="59">
        <f>M31+Q31</f>
        <v>10</v>
      </c>
      <c r="T31" s="59">
        <f>M31*2</f>
        <v>6</v>
      </c>
      <c r="U31" s="59">
        <f>Q31*3</f>
        <v>21</v>
      </c>
      <c r="V31" s="59">
        <f aca="true" t="shared" si="2" ref="V31:V37">U31+T31</f>
        <v>27</v>
      </c>
      <c r="W31" s="62">
        <f>V31*1</f>
        <v>27</v>
      </c>
      <c r="X31" s="65">
        <f>((S31/21)*2)*100%</f>
        <v>0.9523809523809523</v>
      </c>
    </row>
    <row r="32" spans="1:24" ht="15">
      <c r="A32" s="119" t="s">
        <v>155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70"/>
      <c r="M32" s="70">
        <f>SUM(M30:M31)</f>
        <v>7</v>
      </c>
      <c r="N32" s="70"/>
      <c r="O32" s="70"/>
      <c r="P32" s="70"/>
      <c r="Q32" s="70">
        <f>SUM(Q30:Q31)</f>
        <v>14</v>
      </c>
      <c r="R32" s="70"/>
      <c r="S32" s="70">
        <f aca="true" t="shared" si="3" ref="S32:X32">SUM(S30:S31)</f>
        <v>21</v>
      </c>
      <c r="T32" s="70">
        <f t="shared" si="3"/>
        <v>14</v>
      </c>
      <c r="U32" s="70">
        <f t="shared" si="3"/>
        <v>42</v>
      </c>
      <c r="V32" s="77">
        <f t="shared" si="3"/>
        <v>56</v>
      </c>
      <c r="W32" s="77">
        <f t="shared" si="3"/>
        <v>56</v>
      </c>
      <c r="X32" s="77">
        <f t="shared" si="3"/>
        <v>2</v>
      </c>
    </row>
    <row r="33" spans="1:24" ht="15">
      <c r="A33" s="61" t="s">
        <v>193</v>
      </c>
      <c r="B33" s="61" t="s">
        <v>194</v>
      </c>
      <c r="C33" s="62">
        <v>3</v>
      </c>
      <c r="D33" s="62">
        <v>2</v>
      </c>
      <c r="E33" s="62">
        <v>1</v>
      </c>
      <c r="F33" s="62"/>
      <c r="G33" s="62">
        <v>5</v>
      </c>
      <c r="H33" s="62"/>
      <c r="I33" s="63" t="s">
        <v>179</v>
      </c>
      <c r="J33" s="63" t="s">
        <v>179</v>
      </c>
      <c r="K33" s="41" t="s">
        <v>195</v>
      </c>
      <c r="L33" s="59"/>
      <c r="M33" s="59">
        <v>6</v>
      </c>
      <c r="N33" s="59"/>
      <c r="O33" s="59"/>
      <c r="P33" s="59">
        <v>5</v>
      </c>
      <c r="Q33" s="59"/>
      <c r="R33" s="59"/>
      <c r="S33" s="59">
        <f>M33+P33</f>
        <v>11</v>
      </c>
      <c r="T33" s="59">
        <f>M33*2</f>
        <v>12</v>
      </c>
      <c r="U33" s="59">
        <f>P33*2</f>
        <v>10</v>
      </c>
      <c r="V33" s="59">
        <f t="shared" si="2"/>
        <v>22</v>
      </c>
      <c r="W33" s="62">
        <f>V33*1</f>
        <v>22</v>
      </c>
      <c r="X33" s="65">
        <f>((S33/35)*3)*100%</f>
        <v>0.9428571428571428</v>
      </c>
    </row>
    <row r="34" spans="1:24" ht="15">
      <c r="A34" s="66"/>
      <c r="B34" s="66" t="s">
        <v>196</v>
      </c>
      <c r="C34" s="67"/>
      <c r="D34" s="67">
        <f>(D33*1)*14</f>
        <v>28</v>
      </c>
      <c r="E34" s="67">
        <f>(E33*3)*14</f>
        <v>42</v>
      </c>
      <c r="F34" s="67"/>
      <c r="G34" s="67">
        <f>G33*14</f>
        <v>70</v>
      </c>
      <c r="H34" s="67"/>
      <c r="I34" s="69" t="s">
        <v>169</v>
      </c>
      <c r="J34" s="69" t="s">
        <v>169</v>
      </c>
      <c r="K34" s="41" t="s">
        <v>197</v>
      </c>
      <c r="L34" s="59"/>
      <c r="M34" s="59">
        <v>3</v>
      </c>
      <c r="N34" s="59"/>
      <c r="O34" s="59"/>
      <c r="P34" s="59">
        <v>5</v>
      </c>
      <c r="Q34" s="59"/>
      <c r="R34" s="59"/>
      <c r="S34" s="59">
        <f>M34+P34</f>
        <v>8</v>
      </c>
      <c r="T34" s="59">
        <f>M34*2</f>
        <v>6</v>
      </c>
      <c r="U34" s="59">
        <f>P34*2</f>
        <v>10</v>
      </c>
      <c r="V34" s="59">
        <f t="shared" si="2"/>
        <v>16</v>
      </c>
      <c r="W34" s="62">
        <f>V34*1</f>
        <v>16</v>
      </c>
      <c r="X34" s="65">
        <f>((S34/35)*3)*100%</f>
        <v>0.6857142857142857</v>
      </c>
    </row>
    <row r="35" spans="1:24" ht="15">
      <c r="A35" s="66"/>
      <c r="B35" s="66" t="s">
        <v>198</v>
      </c>
      <c r="C35" s="67"/>
      <c r="D35" s="67"/>
      <c r="E35" s="67"/>
      <c r="F35" s="67"/>
      <c r="G35" s="67"/>
      <c r="H35" s="67"/>
      <c r="I35" s="67"/>
      <c r="J35" s="67"/>
      <c r="K35" s="41" t="s">
        <v>199</v>
      </c>
      <c r="L35" s="59"/>
      <c r="M35" s="59"/>
      <c r="N35" s="59"/>
      <c r="O35" s="59"/>
      <c r="P35" s="59">
        <v>3</v>
      </c>
      <c r="Q35" s="59"/>
      <c r="R35" s="59"/>
      <c r="S35" s="59">
        <f>M35+P35</f>
        <v>3</v>
      </c>
      <c r="T35" s="59">
        <f>M35*2</f>
        <v>0</v>
      </c>
      <c r="U35" s="59">
        <f>P35*2</f>
        <v>6</v>
      </c>
      <c r="V35" s="59">
        <f t="shared" si="2"/>
        <v>6</v>
      </c>
      <c r="W35" s="62">
        <f>V35*1</f>
        <v>6</v>
      </c>
      <c r="X35" s="65">
        <f>((S35/35)*3)*100%</f>
        <v>0.2571428571428571</v>
      </c>
    </row>
    <row r="36" spans="1:24" ht="1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41" t="s">
        <v>200</v>
      </c>
      <c r="L36" s="59"/>
      <c r="M36" s="59">
        <v>2</v>
      </c>
      <c r="N36" s="59"/>
      <c r="O36" s="59"/>
      <c r="P36" s="59">
        <v>4</v>
      </c>
      <c r="Q36" s="59"/>
      <c r="R36" s="59"/>
      <c r="S36" s="59">
        <f>M36+P36</f>
        <v>6</v>
      </c>
      <c r="T36" s="59">
        <f>M36*2</f>
        <v>4</v>
      </c>
      <c r="U36" s="59">
        <f>P36*2</f>
        <v>8</v>
      </c>
      <c r="V36" s="59">
        <f>U36+T36</f>
        <v>12</v>
      </c>
      <c r="W36" s="62">
        <f>V36*1</f>
        <v>12</v>
      </c>
      <c r="X36" s="65">
        <f>((S36/35)*3)*100%</f>
        <v>0.5142857142857142</v>
      </c>
    </row>
    <row r="37" spans="1:24" ht="1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41" t="s">
        <v>183</v>
      </c>
      <c r="L37" s="59"/>
      <c r="M37" s="59">
        <v>3</v>
      </c>
      <c r="N37" s="59"/>
      <c r="O37" s="59"/>
      <c r="P37" s="59">
        <v>4</v>
      </c>
      <c r="Q37" s="59"/>
      <c r="R37" s="59"/>
      <c r="S37" s="59">
        <f>M37+P37</f>
        <v>7</v>
      </c>
      <c r="T37" s="59">
        <f>M37*2</f>
        <v>6</v>
      </c>
      <c r="U37" s="59">
        <f>P37*2</f>
        <v>8</v>
      </c>
      <c r="V37" s="59">
        <f t="shared" si="2"/>
        <v>14</v>
      </c>
      <c r="W37" s="62">
        <f>V37*1</f>
        <v>14</v>
      </c>
      <c r="X37" s="65">
        <f>((S37/35)*3)*100%</f>
        <v>0.6000000000000001</v>
      </c>
    </row>
    <row r="38" spans="1:24" ht="15">
      <c r="A38" s="140" t="s">
        <v>155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2"/>
      <c r="L38" s="70"/>
      <c r="M38" s="70">
        <f>SUM(M33:M37)</f>
        <v>14</v>
      </c>
      <c r="N38" s="70"/>
      <c r="O38" s="70"/>
      <c r="P38" s="70">
        <f>SUM(P33:P37)</f>
        <v>21</v>
      </c>
      <c r="Q38" s="70"/>
      <c r="R38" s="70"/>
      <c r="S38" s="70">
        <f aca="true" t="shared" si="4" ref="S38:X38">SUM(S33:S37)</f>
        <v>35</v>
      </c>
      <c r="T38" s="70">
        <f t="shared" si="4"/>
        <v>28</v>
      </c>
      <c r="U38" s="70">
        <f t="shared" si="4"/>
        <v>42</v>
      </c>
      <c r="V38" s="70">
        <f t="shared" si="4"/>
        <v>70</v>
      </c>
      <c r="W38" s="70">
        <f t="shared" si="4"/>
        <v>70</v>
      </c>
      <c r="X38" s="70">
        <f t="shared" si="4"/>
        <v>3</v>
      </c>
    </row>
    <row r="39" spans="1:24" ht="15">
      <c r="A39" s="61" t="s">
        <v>201</v>
      </c>
      <c r="B39" s="66" t="s">
        <v>32</v>
      </c>
      <c r="C39" s="67">
        <v>2</v>
      </c>
      <c r="D39" s="67">
        <v>2</v>
      </c>
      <c r="E39" s="67"/>
      <c r="F39" s="67"/>
      <c r="G39" s="67">
        <v>2</v>
      </c>
      <c r="H39" s="67"/>
      <c r="I39" s="63" t="s">
        <v>179</v>
      </c>
      <c r="J39" s="67"/>
      <c r="K39" s="61" t="s">
        <v>202</v>
      </c>
      <c r="L39" s="59"/>
      <c r="M39" s="59">
        <v>14</v>
      </c>
      <c r="N39" s="59"/>
      <c r="O39" s="59"/>
      <c r="P39" s="59"/>
      <c r="Q39" s="59"/>
      <c r="R39" s="59"/>
      <c r="S39" s="59">
        <f>M39+P39</f>
        <v>14</v>
      </c>
      <c r="T39" s="59">
        <f>M39*2</f>
        <v>28</v>
      </c>
      <c r="U39" s="59">
        <f>P39*2</f>
        <v>0</v>
      </c>
      <c r="V39" s="59">
        <f>U39+T39</f>
        <v>28</v>
      </c>
      <c r="W39" s="62">
        <f>V39*1</f>
        <v>28</v>
      </c>
      <c r="X39" s="65">
        <f>((S39/14)*2)*100%</f>
        <v>2</v>
      </c>
    </row>
    <row r="40" spans="1:24" ht="15">
      <c r="A40" s="54"/>
      <c r="B40" s="54"/>
      <c r="C40" s="54"/>
      <c r="D40" s="54"/>
      <c r="E40" s="54"/>
      <c r="F40" s="54"/>
      <c r="G40" s="54"/>
      <c r="H40" s="78"/>
      <c r="I40" s="69" t="s">
        <v>169</v>
      </c>
      <c r="J40" s="78"/>
      <c r="K40" s="54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2"/>
      <c r="X40" s="65"/>
    </row>
    <row r="41" spans="1:24" ht="15">
      <c r="A41" s="140" t="s">
        <v>155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2"/>
      <c r="L41" s="70"/>
      <c r="M41" s="70"/>
      <c r="N41" s="70"/>
      <c r="O41" s="70"/>
      <c r="P41" s="70"/>
      <c r="Q41" s="70"/>
      <c r="R41" s="70"/>
      <c r="S41" s="70">
        <f>SUM(S39:S40)</f>
        <v>14</v>
      </c>
      <c r="T41" s="70">
        <f>SUM(T39:T40)</f>
        <v>28</v>
      </c>
      <c r="U41" s="70"/>
      <c r="V41" s="70">
        <f>SUM(V39:V40)</f>
        <v>28</v>
      </c>
      <c r="W41" s="70">
        <f>SUM(W39:W40)</f>
        <v>28</v>
      </c>
      <c r="X41" s="70">
        <f>SUM(X39:X40)</f>
        <v>2</v>
      </c>
    </row>
    <row r="42" spans="1:24" ht="15">
      <c r="A42" s="120" t="s">
        <v>155</v>
      </c>
      <c r="B42" s="121"/>
      <c r="C42" s="54">
        <f aca="true" t="shared" si="5" ref="C42:H42">SUM(C10:C39)</f>
        <v>17</v>
      </c>
      <c r="D42" s="54">
        <f t="shared" si="5"/>
        <v>41</v>
      </c>
      <c r="E42" s="79">
        <f t="shared" si="5"/>
        <v>46</v>
      </c>
      <c r="F42" s="54">
        <f t="shared" si="5"/>
        <v>0</v>
      </c>
      <c r="G42" s="54">
        <f t="shared" si="5"/>
        <v>347</v>
      </c>
      <c r="H42" s="54">
        <f t="shared" si="5"/>
        <v>0</v>
      </c>
      <c r="I42" s="78"/>
      <c r="J42" s="78"/>
      <c r="K42" s="72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>
        <f>V14+V17+V20+V25+V29+V32+V38+V41</f>
        <v>350</v>
      </c>
      <c r="W42" s="59">
        <f>W14+W17+W20+W25+W29+W32+W38+W41</f>
        <v>350</v>
      </c>
      <c r="X42" s="59"/>
    </row>
    <row r="45" spans="6:18" ht="15">
      <c r="F45" t="s">
        <v>37</v>
      </c>
      <c r="R45" t="s">
        <v>203</v>
      </c>
    </row>
    <row r="46" spans="1:18" ht="15">
      <c r="A46" t="s">
        <v>204</v>
      </c>
      <c r="K46" t="s">
        <v>205</v>
      </c>
      <c r="R46" t="s">
        <v>206</v>
      </c>
    </row>
    <row r="49" spans="1:18" ht="15">
      <c r="A49" t="s">
        <v>41</v>
      </c>
      <c r="K49" t="s">
        <v>207</v>
      </c>
      <c r="R49" t="s">
        <v>208</v>
      </c>
    </row>
    <row r="88" spans="1:24" ht="15">
      <c r="A88" s="133" t="s">
        <v>142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56"/>
    </row>
    <row r="89" spans="1:24" ht="15">
      <c r="A89" s="133" t="s">
        <v>143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56"/>
    </row>
    <row r="90" spans="1:24" ht="15">
      <c r="A90" s="133" t="s">
        <v>56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56"/>
    </row>
    <row r="93" ht="15">
      <c r="A93" t="s">
        <v>209</v>
      </c>
    </row>
    <row r="94" spans="1:24" ht="15" customHeight="1">
      <c r="A94" s="125" t="s">
        <v>145</v>
      </c>
      <c r="B94" s="125" t="s">
        <v>146</v>
      </c>
      <c r="C94" s="125" t="s">
        <v>147</v>
      </c>
      <c r="D94" s="134" t="s">
        <v>148</v>
      </c>
      <c r="E94" s="134"/>
      <c r="F94" s="134"/>
      <c r="G94" s="135" t="s">
        <v>149</v>
      </c>
      <c r="H94" s="136" t="s">
        <v>150</v>
      </c>
      <c r="I94" s="139" t="s">
        <v>210</v>
      </c>
      <c r="J94" s="139"/>
      <c r="K94" s="125" t="s">
        <v>152</v>
      </c>
      <c r="L94" s="120" t="s">
        <v>153</v>
      </c>
      <c r="M94" s="126"/>
      <c r="N94" s="126"/>
      <c r="O94" s="126"/>
      <c r="P94" s="126"/>
      <c r="Q94" s="126"/>
      <c r="R94" s="121"/>
      <c r="S94" s="122" t="s">
        <v>154</v>
      </c>
      <c r="T94" s="129" t="s">
        <v>155</v>
      </c>
      <c r="U94" s="130"/>
      <c r="V94" s="131" t="s">
        <v>156</v>
      </c>
      <c r="W94" s="132" t="s">
        <v>157</v>
      </c>
      <c r="X94" s="122" t="s">
        <v>158</v>
      </c>
    </row>
    <row r="95" spans="1:24" ht="15">
      <c r="A95" s="125"/>
      <c r="B95" s="125"/>
      <c r="C95" s="125"/>
      <c r="D95" s="125" t="s">
        <v>159</v>
      </c>
      <c r="E95" s="125" t="s">
        <v>160</v>
      </c>
      <c r="F95" s="125" t="s">
        <v>161</v>
      </c>
      <c r="G95" s="135"/>
      <c r="H95" s="137"/>
      <c r="I95" s="139"/>
      <c r="J95" s="139"/>
      <c r="K95" s="125"/>
      <c r="L95" s="120" t="s">
        <v>162</v>
      </c>
      <c r="M95" s="126"/>
      <c r="N95" s="126"/>
      <c r="O95" s="121"/>
      <c r="P95" s="134" t="s">
        <v>163</v>
      </c>
      <c r="Q95" s="134"/>
      <c r="R95" s="134"/>
      <c r="S95" s="123"/>
      <c r="T95" s="127" t="s">
        <v>1</v>
      </c>
      <c r="U95" s="128"/>
      <c r="V95" s="131"/>
      <c r="W95" s="132"/>
      <c r="X95" s="123"/>
    </row>
    <row r="96" spans="1:24" ht="15">
      <c r="A96" s="125"/>
      <c r="B96" s="125"/>
      <c r="C96" s="125"/>
      <c r="D96" s="125"/>
      <c r="E96" s="125"/>
      <c r="F96" s="125"/>
      <c r="G96" s="135"/>
      <c r="H96" s="138"/>
      <c r="I96" s="59" t="s">
        <v>162</v>
      </c>
      <c r="J96" s="59" t="s">
        <v>163</v>
      </c>
      <c r="K96" s="125"/>
      <c r="L96" s="60">
        <v>1</v>
      </c>
      <c r="M96" s="59">
        <v>2</v>
      </c>
      <c r="N96" s="59">
        <v>3</v>
      </c>
      <c r="O96" s="59">
        <v>4</v>
      </c>
      <c r="P96" s="59">
        <v>2</v>
      </c>
      <c r="Q96" s="59">
        <v>3</v>
      </c>
      <c r="R96" s="59">
        <v>4</v>
      </c>
      <c r="S96" s="124"/>
      <c r="T96" s="59" t="s">
        <v>162</v>
      </c>
      <c r="U96" s="59" t="s">
        <v>163</v>
      </c>
      <c r="V96" s="131"/>
      <c r="W96" s="132"/>
      <c r="X96" s="124"/>
    </row>
    <row r="97" spans="1:24" ht="15">
      <c r="A97" s="61" t="s">
        <v>211</v>
      </c>
      <c r="B97" s="61" t="s">
        <v>212</v>
      </c>
      <c r="C97" s="62">
        <v>4</v>
      </c>
      <c r="D97" s="62">
        <v>1</v>
      </c>
      <c r="E97" s="62">
        <v>3</v>
      </c>
      <c r="F97" s="62"/>
      <c r="G97" s="80">
        <v>10</v>
      </c>
      <c r="H97" s="57"/>
      <c r="I97" s="129" t="s">
        <v>213</v>
      </c>
      <c r="J97" s="130"/>
      <c r="K97" s="41" t="s">
        <v>214</v>
      </c>
      <c r="L97" s="59"/>
      <c r="M97" s="59">
        <v>1</v>
      </c>
      <c r="N97" s="59">
        <v>1</v>
      </c>
      <c r="O97" s="59"/>
      <c r="P97" s="59"/>
      <c r="Q97" s="59">
        <v>9</v>
      </c>
      <c r="R97" s="59"/>
      <c r="S97" s="59">
        <f>N97+Q97+M97</f>
        <v>11</v>
      </c>
      <c r="T97" s="59">
        <f>((N97*3)+(M97*2))</f>
        <v>5</v>
      </c>
      <c r="U97" s="59">
        <f>Q97*3</f>
        <v>27</v>
      </c>
      <c r="V97" s="59">
        <f>U97+T97</f>
        <v>32</v>
      </c>
      <c r="W97" s="62">
        <f>V97*1</f>
        <v>32</v>
      </c>
      <c r="X97" s="65">
        <f>((S97/S102)*4)*100%</f>
        <v>0.9361702127659575</v>
      </c>
    </row>
    <row r="98" spans="1:24" ht="15">
      <c r="A98" s="66"/>
      <c r="B98" s="66"/>
      <c r="C98" s="75"/>
      <c r="D98" s="66">
        <f>(D97*1)*14</f>
        <v>14</v>
      </c>
      <c r="E98" s="69">
        <f>(E97*3)*14</f>
        <v>126</v>
      </c>
      <c r="F98" s="66"/>
      <c r="G98" s="66">
        <f>G97*14</f>
        <v>140</v>
      </c>
      <c r="H98" s="66"/>
      <c r="I98" s="127" t="s">
        <v>215</v>
      </c>
      <c r="J98" s="128"/>
      <c r="K98" s="41" t="s">
        <v>216</v>
      </c>
      <c r="L98" s="59"/>
      <c r="M98" s="59"/>
      <c r="N98" s="59"/>
      <c r="O98" s="59"/>
      <c r="P98" s="59"/>
      <c r="Q98" s="59">
        <v>7</v>
      </c>
      <c r="R98" s="59"/>
      <c r="S98" s="59">
        <f>N98+Q98</f>
        <v>7</v>
      </c>
      <c r="T98" s="59">
        <f>N98*3</f>
        <v>0</v>
      </c>
      <c r="U98" s="59">
        <f>Q98*3</f>
        <v>21</v>
      </c>
      <c r="V98" s="59">
        <f>U98+T98</f>
        <v>21</v>
      </c>
      <c r="W98" s="62">
        <f>V98*1</f>
        <v>21</v>
      </c>
      <c r="X98" s="65">
        <f>((S98/S102)*4)*100%</f>
        <v>0.5957446808510638</v>
      </c>
    </row>
    <row r="99" spans="1:24" ht="15">
      <c r="A99" s="66"/>
      <c r="B99" s="66"/>
      <c r="C99" s="75"/>
      <c r="D99" s="75"/>
      <c r="E99" s="75"/>
      <c r="F99" s="75"/>
      <c r="G99" s="81"/>
      <c r="H99" s="58"/>
      <c r="I99" s="67" t="s">
        <v>217</v>
      </c>
      <c r="J99" s="67" t="s">
        <v>218</v>
      </c>
      <c r="K99" s="49" t="s">
        <v>219</v>
      </c>
      <c r="L99" s="59"/>
      <c r="M99" s="59"/>
      <c r="N99" s="59"/>
      <c r="O99" s="59"/>
      <c r="P99" s="59"/>
      <c r="Q99" s="59">
        <v>6</v>
      </c>
      <c r="R99" s="59"/>
      <c r="S99" s="59">
        <f>N99+Q99</f>
        <v>6</v>
      </c>
      <c r="T99" s="59">
        <f>N99*3</f>
        <v>0</v>
      </c>
      <c r="U99" s="59">
        <f>Q99*3</f>
        <v>18</v>
      </c>
      <c r="V99" s="59">
        <f>U99+T99</f>
        <v>18</v>
      </c>
      <c r="W99" s="62">
        <f>V99*1</f>
        <v>18</v>
      </c>
      <c r="X99" s="65">
        <f>((S99/S102)*4)*100%</f>
        <v>0.5106382978723404</v>
      </c>
    </row>
    <row r="100" spans="1:24" ht="15">
      <c r="A100" s="66"/>
      <c r="B100" s="66"/>
      <c r="C100" s="75"/>
      <c r="D100" s="75"/>
      <c r="E100" s="75"/>
      <c r="F100" s="75"/>
      <c r="G100" s="81"/>
      <c r="H100" s="58"/>
      <c r="I100" s="67"/>
      <c r="J100" s="67"/>
      <c r="K100" s="41" t="s">
        <v>34</v>
      </c>
      <c r="L100" s="59"/>
      <c r="M100" s="59"/>
      <c r="N100" s="59">
        <v>3</v>
      </c>
      <c r="O100" s="59"/>
      <c r="P100" s="59"/>
      <c r="Q100" s="59">
        <v>10</v>
      </c>
      <c r="R100" s="59"/>
      <c r="S100" s="59">
        <f>N100+Q100</f>
        <v>13</v>
      </c>
      <c r="T100" s="59">
        <f>N100*3</f>
        <v>9</v>
      </c>
      <c r="U100" s="59">
        <f>Q100*3</f>
        <v>30</v>
      </c>
      <c r="V100" s="59">
        <f>U100+T100</f>
        <v>39</v>
      </c>
      <c r="W100" s="62">
        <f>V100*1</f>
        <v>39</v>
      </c>
      <c r="X100" s="65">
        <f>((S100/S102)*4)*100%</f>
        <v>1.1063829787234043</v>
      </c>
    </row>
    <row r="101" spans="1:24" ht="15">
      <c r="A101" s="66"/>
      <c r="B101" s="66"/>
      <c r="C101" s="75"/>
      <c r="D101" s="75"/>
      <c r="E101" s="75"/>
      <c r="F101" s="75"/>
      <c r="G101" s="81"/>
      <c r="H101" s="58"/>
      <c r="I101" s="67"/>
      <c r="J101" s="67"/>
      <c r="K101" s="61" t="s">
        <v>167</v>
      </c>
      <c r="L101" s="59"/>
      <c r="M101" s="59"/>
      <c r="N101" s="59">
        <v>2</v>
      </c>
      <c r="O101" s="59"/>
      <c r="P101" s="59"/>
      <c r="Q101" s="59">
        <v>8</v>
      </c>
      <c r="R101" s="59"/>
      <c r="S101" s="59">
        <f>N101+Q101</f>
        <v>10</v>
      </c>
      <c r="T101" s="59">
        <f>N101*3</f>
        <v>6</v>
      </c>
      <c r="U101" s="59">
        <f>Q101*3</f>
        <v>24</v>
      </c>
      <c r="V101" s="59">
        <f>U101+T101</f>
        <v>30</v>
      </c>
      <c r="W101" s="62">
        <f>V101*1</f>
        <v>30</v>
      </c>
      <c r="X101" s="65">
        <f>((S101/S102)*4)*100%</f>
        <v>0.851063829787234</v>
      </c>
    </row>
    <row r="102" spans="1:24" ht="15">
      <c r="A102" s="119" t="s">
        <v>155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70"/>
      <c r="M102" s="70"/>
      <c r="N102" s="70">
        <f>SUM(N97:N101)</f>
        <v>6</v>
      </c>
      <c r="O102" s="70"/>
      <c r="P102" s="70"/>
      <c r="Q102" s="70">
        <f>SUM(Q97:Q101)</f>
        <v>40</v>
      </c>
      <c r="R102" s="70"/>
      <c r="S102" s="71">
        <f aca="true" t="shared" si="6" ref="S102:X102">SUM(S97:S101)</f>
        <v>47</v>
      </c>
      <c r="T102" s="71">
        <f t="shared" si="6"/>
        <v>20</v>
      </c>
      <c r="U102" s="71">
        <f t="shared" si="6"/>
        <v>120</v>
      </c>
      <c r="V102" s="70">
        <f t="shared" si="6"/>
        <v>140</v>
      </c>
      <c r="W102" s="70">
        <f t="shared" si="6"/>
        <v>140</v>
      </c>
      <c r="X102" s="82">
        <f t="shared" si="6"/>
        <v>3.9999999999999996</v>
      </c>
    </row>
    <row r="103" spans="1:24" ht="15">
      <c r="A103" s="61" t="s">
        <v>220</v>
      </c>
      <c r="B103" s="61" t="s">
        <v>221</v>
      </c>
      <c r="C103" s="62">
        <v>4</v>
      </c>
      <c r="D103" s="62">
        <v>2</v>
      </c>
      <c r="E103" s="62">
        <v>2</v>
      </c>
      <c r="F103" s="62"/>
      <c r="G103" s="62">
        <v>8</v>
      </c>
      <c r="H103" s="83"/>
      <c r="I103" s="129" t="s">
        <v>222</v>
      </c>
      <c r="J103" s="130"/>
      <c r="K103" s="84" t="s">
        <v>223</v>
      </c>
      <c r="L103" s="59"/>
      <c r="M103" s="59"/>
      <c r="N103" s="59"/>
      <c r="O103" s="59">
        <v>1</v>
      </c>
      <c r="P103" s="59"/>
      <c r="Q103" s="59"/>
      <c r="R103" s="59">
        <v>3</v>
      </c>
      <c r="S103" s="59">
        <f aca="true" t="shared" si="7" ref="S103:S108">O103+R103</f>
        <v>4</v>
      </c>
      <c r="T103" s="59">
        <f aca="true" t="shared" si="8" ref="T103:T108">O103*4</f>
        <v>4</v>
      </c>
      <c r="U103" s="59">
        <f aca="true" t="shared" si="9" ref="U103:U108">R103*4</f>
        <v>12</v>
      </c>
      <c r="V103" s="59">
        <f aca="true" t="shared" si="10" ref="V103:V108">U103+T103</f>
        <v>16</v>
      </c>
      <c r="W103" s="62">
        <f aca="true" t="shared" si="11" ref="W103:W108">V103*1</f>
        <v>16</v>
      </c>
      <c r="X103" s="65">
        <f>((S103/S109)*4)*100%</f>
        <v>0.5714285714285714</v>
      </c>
    </row>
    <row r="104" spans="1:24" ht="15">
      <c r="A104" s="66"/>
      <c r="B104" s="66"/>
      <c r="C104" s="66"/>
      <c r="D104" s="66">
        <f>(D103*1)*14</f>
        <v>28</v>
      </c>
      <c r="E104" s="69">
        <f>(E103*3)*14</f>
        <v>84</v>
      </c>
      <c r="F104" s="66"/>
      <c r="G104" s="66">
        <f>G103*14</f>
        <v>112</v>
      </c>
      <c r="H104" s="66"/>
      <c r="I104" s="127" t="s">
        <v>224</v>
      </c>
      <c r="J104" s="128"/>
      <c r="K104" s="41" t="s">
        <v>200</v>
      </c>
      <c r="L104" s="59"/>
      <c r="M104" s="59"/>
      <c r="N104" s="59"/>
      <c r="O104" s="59"/>
      <c r="P104" s="59"/>
      <c r="Q104" s="59"/>
      <c r="R104" s="59">
        <v>5</v>
      </c>
      <c r="S104" s="59">
        <f t="shared" si="7"/>
        <v>5</v>
      </c>
      <c r="T104" s="59">
        <f t="shared" si="8"/>
        <v>0</v>
      </c>
      <c r="U104" s="59">
        <f t="shared" si="9"/>
        <v>20</v>
      </c>
      <c r="V104" s="59">
        <f t="shared" si="10"/>
        <v>20</v>
      </c>
      <c r="W104" s="62">
        <f t="shared" si="11"/>
        <v>20</v>
      </c>
      <c r="X104" s="65">
        <f>((S104/S109)*4)*100%</f>
        <v>0.7142857142857143</v>
      </c>
    </row>
    <row r="105" spans="1:24" ht="15">
      <c r="A105" s="66"/>
      <c r="B105" s="66"/>
      <c r="C105" s="66"/>
      <c r="D105" s="66"/>
      <c r="E105" s="66"/>
      <c r="F105" s="66"/>
      <c r="G105" s="66"/>
      <c r="H105" s="66"/>
      <c r="I105" s="66" t="s">
        <v>225</v>
      </c>
      <c r="J105" s="66" t="s">
        <v>226</v>
      </c>
      <c r="K105" s="85" t="s">
        <v>227</v>
      </c>
      <c r="L105" s="59"/>
      <c r="M105" s="59"/>
      <c r="N105" s="59"/>
      <c r="O105" s="59">
        <v>3</v>
      </c>
      <c r="P105" s="59"/>
      <c r="Q105" s="59"/>
      <c r="R105" s="59"/>
      <c r="S105" s="59">
        <f t="shared" si="7"/>
        <v>3</v>
      </c>
      <c r="T105" s="59">
        <f t="shared" si="8"/>
        <v>12</v>
      </c>
      <c r="U105" s="59">
        <f t="shared" si="9"/>
        <v>0</v>
      </c>
      <c r="V105" s="59">
        <f t="shared" si="10"/>
        <v>12</v>
      </c>
      <c r="W105" s="62">
        <f t="shared" si="11"/>
        <v>12</v>
      </c>
      <c r="X105" s="65">
        <f>((S105/S109)*4)*100%</f>
        <v>0.42857142857142855</v>
      </c>
    </row>
    <row r="106" spans="1:24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85" t="s">
        <v>192</v>
      </c>
      <c r="L106" s="59"/>
      <c r="M106" s="59"/>
      <c r="N106" s="59"/>
      <c r="O106" s="59"/>
      <c r="P106" s="59"/>
      <c r="Q106" s="59"/>
      <c r="R106" s="59">
        <v>2</v>
      </c>
      <c r="S106" s="59">
        <f t="shared" si="7"/>
        <v>2</v>
      </c>
      <c r="T106" s="59">
        <f t="shared" si="8"/>
        <v>0</v>
      </c>
      <c r="U106" s="59">
        <f t="shared" si="9"/>
        <v>8</v>
      </c>
      <c r="V106" s="59">
        <f t="shared" si="10"/>
        <v>8</v>
      </c>
      <c r="W106" s="62">
        <f t="shared" si="11"/>
        <v>8</v>
      </c>
      <c r="X106" s="65">
        <f>((S106/S109)*4)*100%</f>
        <v>0.2857142857142857</v>
      </c>
    </row>
    <row r="107" spans="1:24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85" t="s">
        <v>228</v>
      </c>
      <c r="L107" s="59"/>
      <c r="M107" s="59"/>
      <c r="N107" s="59"/>
      <c r="O107" s="59">
        <v>2</v>
      </c>
      <c r="P107" s="59"/>
      <c r="Q107" s="59"/>
      <c r="R107" s="59">
        <v>5</v>
      </c>
      <c r="S107" s="59">
        <f t="shared" si="7"/>
        <v>7</v>
      </c>
      <c r="T107" s="59">
        <f t="shared" si="8"/>
        <v>8</v>
      </c>
      <c r="U107" s="59">
        <f t="shared" si="9"/>
        <v>20</v>
      </c>
      <c r="V107" s="59">
        <f t="shared" si="10"/>
        <v>28</v>
      </c>
      <c r="W107" s="62">
        <f t="shared" si="11"/>
        <v>28</v>
      </c>
      <c r="X107" s="65">
        <f>((S107/S109)*4)*100%</f>
        <v>1</v>
      </c>
    </row>
    <row r="108" spans="1:24" ht="1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41" t="s">
        <v>229</v>
      </c>
      <c r="L108" s="59"/>
      <c r="M108" s="59"/>
      <c r="N108" s="59"/>
      <c r="O108" s="59">
        <v>2</v>
      </c>
      <c r="P108" s="59"/>
      <c r="Q108" s="59"/>
      <c r="R108" s="59">
        <v>5</v>
      </c>
      <c r="S108" s="59">
        <f t="shared" si="7"/>
        <v>7</v>
      </c>
      <c r="T108" s="59">
        <f t="shared" si="8"/>
        <v>8</v>
      </c>
      <c r="U108" s="59">
        <f t="shared" si="9"/>
        <v>20</v>
      </c>
      <c r="V108" s="59">
        <f t="shared" si="10"/>
        <v>28</v>
      </c>
      <c r="W108" s="62">
        <f t="shared" si="11"/>
        <v>28</v>
      </c>
      <c r="X108" s="65">
        <f>((S108/S109)*4)*100%</f>
        <v>1</v>
      </c>
    </row>
    <row r="109" spans="1:24" ht="15">
      <c r="A109" s="119" t="s">
        <v>155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70"/>
      <c r="M109" s="70"/>
      <c r="N109" s="70"/>
      <c r="O109" s="70">
        <f>SUM(O103:O108)</f>
        <v>8</v>
      </c>
      <c r="P109" s="70"/>
      <c r="Q109" s="70"/>
      <c r="R109" s="70">
        <f>SUM(R101:R108)</f>
        <v>20</v>
      </c>
      <c r="S109" s="71">
        <f aca="true" t="shared" si="12" ref="S109:X109">SUM(S103:S108)</f>
        <v>28</v>
      </c>
      <c r="T109" s="71">
        <f t="shared" si="12"/>
        <v>32</v>
      </c>
      <c r="U109" s="71">
        <f t="shared" si="12"/>
        <v>80</v>
      </c>
      <c r="V109" s="70">
        <f t="shared" si="12"/>
        <v>112</v>
      </c>
      <c r="W109" s="70">
        <f t="shared" si="12"/>
        <v>112</v>
      </c>
      <c r="X109" s="82">
        <f t="shared" si="12"/>
        <v>4</v>
      </c>
    </row>
    <row r="110" spans="1:26" ht="15">
      <c r="A110" s="61" t="s">
        <v>230</v>
      </c>
      <c r="B110" s="61" t="s">
        <v>231</v>
      </c>
      <c r="C110" s="62">
        <v>3</v>
      </c>
      <c r="D110" s="62">
        <v>1</v>
      </c>
      <c r="E110" s="62">
        <v>2</v>
      </c>
      <c r="F110" s="62"/>
      <c r="G110" s="62">
        <v>7</v>
      </c>
      <c r="H110" s="62"/>
      <c r="I110" s="129" t="s">
        <v>213</v>
      </c>
      <c r="J110" s="130"/>
      <c r="K110" s="86" t="s">
        <v>232</v>
      </c>
      <c r="L110" s="59"/>
      <c r="M110" s="59">
        <v>1</v>
      </c>
      <c r="N110" s="59">
        <v>3</v>
      </c>
      <c r="O110" s="59"/>
      <c r="P110" s="59"/>
      <c r="Q110" s="59">
        <v>7</v>
      </c>
      <c r="R110" s="59"/>
      <c r="S110" s="59">
        <f>N110+Q110+M110</f>
        <v>11</v>
      </c>
      <c r="T110" s="59">
        <f>(N110*3)+(M110*2)</f>
        <v>11</v>
      </c>
      <c r="U110" s="59">
        <f>Q110*3</f>
        <v>21</v>
      </c>
      <c r="V110" s="59">
        <f>U110+T110</f>
        <v>32</v>
      </c>
      <c r="W110" s="62">
        <f>V110*1</f>
        <v>32</v>
      </c>
      <c r="X110" s="65">
        <f>((S110/S114)*3)*100%</f>
        <v>1</v>
      </c>
      <c r="Z110" s="87"/>
    </row>
    <row r="111" spans="1:26" ht="15">
      <c r="A111" s="66"/>
      <c r="B111" s="66"/>
      <c r="C111" s="67"/>
      <c r="D111" s="67">
        <f>(D110*1)*14</f>
        <v>14</v>
      </c>
      <c r="E111" s="67">
        <f>(E110*3)*14</f>
        <v>84</v>
      </c>
      <c r="F111" s="66"/>
      <c r="G111" s="66">
        <f>G110*14</f>
        <v>98</v>
      </c>
      <c r="H111" s="67"/>
      <c r="I111" s="127" t="s">
        <v>224</v>
      </c>
      <c r="J111" s="128"/>
      <c r="K111" s="86" t="s">
        <v>233</v>
      </c>
      <c r="L111" s="59"/>
      <c r="M111" s="59"/>
      <c r="N111" s="59">
        <v>1</v>
      </c>
      <c r="O111" s="59"/>
      <c r="P111" s="59"/>
      <c r="Q111" s="59">
        <v>7</v>
      </c>
      <c r="R111" s="59"/>
      <c r="S111" s="59">
        <f>N111+Q111</f>
        <v>8</v>
      </c>
      <c r="T111" s="59">
        <f>N111*3</f>
        <v>3</v>
      </c>
      <c r="U111" s="59">
        <f>Q111*3</f>
        <v>21</v>
      </c>
      <c r="V111" s="59">
        <f>U111+T111</f>
        <v>24</v>
      </c>
      <c r="W111" s="62">
        <f>V111*1</f>
        <v>24</v>
      </c>
      <c r="X111" s="65">
        <f>((S111/S114)*3)*100%</f>
        <v>0.7272727272727273</v>
      </c>
      <c r="Z111" s="87"/>
    </row>
    <row r="112" spans="1:26" ht="15">
      <c r="A112" s="66"/>
      <c r="B112" s="66"/>
      <c r="C112" s="67"/>
      <c r="D112" s="67"/>
      <c r="E112" s="67"/>
      <c r="F112" s="66"/>
      <c r="G112" s="66"/>
      <c r="H112" s="67"/>
      <c r="I112" s="67" t="s">
        <v>226</v>
      </c>
      <c r="J112" s="67" t="s">
        <v>217</v>
      </c>
      <c r="K112" s="86" t="s">
        <v>30</v>
      </c>
      <c r="L112" s="59"/>
      <c r="M112" s="59"/>
      <c r="N112" s="59"/>
      <c r="O112" s="59"/>
      <c r="P112" s="59"/>
      <c r="Q112" s="59">
        <v>4</v>
      </c>
      <c r="R112" s="59"/>
      <c r="S112" s="59">
        <f>N112+Q112</f>
        <v>4</v>
      </c>
      <c r="T112" s="59">
        <f>N112*3</f>
        <v>0</v>
      </c>
      <c r="U112" s="59">
        <f>Q112*3</f>
        <v>12</v>
      </c>
      <c r="V112" s="59">
        <f>U112+T112</f>
        <v>12</v>
      </c>
      <c r="W112" s="62">
        <f>V112*1</f>
        <v>12</v>
      </c>
      <c r="X112" s="65">
        <f>((S112/S114)*3)*100%</f>
        <v>0.36363636363636365</v>
      </c>
      <c r="Z112" s="87"/>
    </row>
    <row r="113" spans="1:26" ht="15">
      <c r="A113" s="66"/>
      <c r="B113" s="66"/>
      <c r="C113" s="67"/>
      <c r="D113" s="67"/>
      <c r="E113" s="67"/>
      <c r="F113" s="66"/>
      <c r="G113" s="66"/>
      <c r="H113" s="67"/>
      <c r="I113" s="67"/>
      <c r="J113" s="67"/>
      <c r="K113" s="86" t="s">
        <v>200</v>
      </c>
      <c r="L113" s="59"/>
      <c r="M113" s="59"/>
      <c r="N113" s="59"/>
      <c r="O113" s="59"/>
      <c r="P113" s="59"/>
      <c r="Q113" s="59">
        <v>10</v>
      </c>
      <c r="R113" s="59"/>
      <c r="S113" s="59">
        <f>N113+Q113</f>
        <v>10</v>
      </c>
      <c r="T113" s="59">
        <f>N113*3</f>
        <v>0</v>
      </c>
      <c r="U113" s="59">
        <f>Q113*3</f>
        <v>30</v>
      </c>
      <c r="V113" s="59">
        <f>U113+T113</f>
        <v>30</v>
      </c>
      <c r="W113" s="62">
        <f>V113*1</f>
        <v>30</v>
      </c>
      <c r="X113" s="65">
        <f>((S113/S114)*3)*100%</f>
        <v>0.9090909090909092</v>
      </c>
      <c r="Z113" s="87"/>
    </row>
    <row r="114" spans="1:24" ht="15">
      <c r="A114" s="119" t="s">
        <v>155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70"/>
      <c r="M114" s="70"/>
      <c r="N114" s="70">
        <f>SUM(N110:N113)</f>
        <v>4</v>
      </c>
      <c r="O114" s="70"/>
      <c r="P114" s="70"/>
      <c r="Q114" s="70">
        <f>SUM(Q110:Q113)</f>
        <v>28</v>
      </c>
      <c r="R114" s="70"/>
      <c r="S114" s="71">
        <f aca="true" t="shared" si="13" ref="S114:X114">SUM(S110:S113)</f>
        <v>33</v>
      </c>
      <c r="T114" s="71">
        <f t="shared" si="13"/>
        <v>14</v>
      </c>
      <c r="U114" s="71">
        <f t="shared" si="13"/>
        <v>84</v>
      </c>
      <c r="V114" s="70">
        <f t="shared" si="13"/>
        <v>98</v>
      </c>
      <c r="W114" s="70">
        <f t="shared" si="13"/>
        <v>98</v>
      </c>
      <c r="X114" s="82">
        <f t="shared" si="13"/>
        <v>3</v>
      </c>
    </row>
    <row r="115" spans="1:24" ht="15">
      <c r="A115" s="61" t="s">
        <v>234</v>
      </c>
      <c r="B115" s="61" t="s">
        <v>235</v>
      </c>
      <c r="C115" s="62">
        <v>4</v>
      </c>
      <c r="D115" s="62">
        <v>1</v>
      </c>
      <c r="E115" s="62">
        <v>3</v>
      </c>
      <c r="F115" s="62"/>
      <c r="G115" s="62">
        <v>10</v>
      </c>
      <c r="H115" s="62"/>
      <c r="I115" s="129" t="s">
        <v>213</v>
      </c>
      <c r="J115" s="130"/>
      <c r="K115" s="86" t="s">
        <v>236</v>
      </c>
      <c r="L115" s="59"/>
      <c r="M115" s="59">
        <v>1</v>
      </c>
      <c r="N115" s="59"/>
      <c r="O115" s="59"/>
      <c r="P115" s="59"/>
      <c r="Q115" s="59">
        <v>9</v>
      </c>
      <c r="R115" s="59"/>
      <c r="S115" s="59">
        <f>Q115+M115</f>
        <v>10</v>
      </c>
      <c r="T115" s="59">
        <f>(N115*3)</f>
        <v>0</v>
      </c>
      <c r="U115" s="59">
        <f>Q115*3</f>
        <v>27</v>
      </c>
      <c r="V115" s="59">
        <f>U115+T115</f>
        <v>27</v>
      </c>
      <c r="W115" s="62">
        <f>V115*1</f>
        <v>27</v>
      </c>
      <c r="X115" s="65">
        <f>((S115/S123)*4)*100%</f>
        <v>0.851063829787234</v>
      </c>
    </row>
    <row r="116" spans="1:24" ht="15">
      <c r="A116" s="66"/>
      <c r="B116" s="66" t="s">
        <v>237</v>
      </c>
      <c r="C116" s="67"/>
      <c r="D116" s="67">
        <f>(D115*1)*14</f>
        <v>14</v>
      </c>
      <c r="E116" s="68">
        <f>(E115*3)*14</f>
        <v>126</v>
      </c>
      <c r="F116" s="66"/>
      <c r="G116" s="66">
        <f>G115*14</f>
        <v>140</v>
      </c>
      <c r="H116" s="67"/>
      <c r="I116" s="127" t="s">
        <v>215</v>
      </c>
      <c r="J116" s="128"/>
      <c r="K116" s="86" t="s">
        <v>216</v>
      </c>
      <c r="L116" s="59"/>
      <c r="M116" s="59"/>
      <c r="N116" s="59">
        <v>1</v>
      </c>
      <c r="O116" s="59"/>
      <c r="P116" s="59"/>
      <c r="Q116" s="59">
        <v>6</v>
      </c>
      <c r="R116" s="59"/>
      <c r="S116" s="59">
        <f>N116+Q116</f>
        <v>7</v>
      </c>
      <c r="T116" s="59">
        <f>M116*2</f>
        <v>0</v>
      </c>
      <c r="U116" s="59">
        <f aca="true" t="shared" si="14" ref="U116:U122">Q116*3</f>
        <v>18</v>
      </c>
      <c r="V116" s="59">
        <f aca="true" t="shared" si="15" ref="V116:V122">U116+T116</f>
        <v>18</v>
      </c>
      <c r="W116" s="62">
        <f aca="true" t="shared" si="16" ref="W116:W122">V116*1</f>
        <v>18</v>
      </c>
      <c r="X116" s="65">
        <f>((S116/S123)*4)*100%</f>
        <v>0.5957446808510638</v>
      </c>
    </row>
    <row r="117" spans="1:24" ht="15">
      <c r="A117" s="66"/>
      <c r="B117" s="66"/>
      <c r="C117" s="67"/>
      <c r="D117" s="67"/>
      <c r="E117" s="67"/>
      <c r="F117" s="66"/>
      <c r="G117" s="66"/>
      <c r="H117" s="67"/>
      <c r="I117" s="67" t="s">
        <v>217</v>
      </c>
      <c r="J117" s="67" t="s">
        <v>218</v>
      </c>
      <c r="K117" s="86" t="s">
        <v>238</v>
      </c>
      <c r="L117" s="59"/>
      <c r="M117" s="59"/>
      <c r="N117" s="59"/>
      <c r="O117" s="59"/>
      <c r="P117" s="59"/>
      <c r="Q117" s="59">
        <v>5</v>
      </c>
      <c r="R117" s="59"/>
      <c r="S117" s="59">
        <f aca="true" t="shared" si="17" ref="S117:S122">N117+Q117</f>
        <v>5</v>
      </c>
      <c r="T117" s="59">
        <f aca="true" t="shared" si="18" ref="T117:T122">N117*3</f>
        <v>0</v>
      </c>
      <c r="U117" s="59">
        <f t="shared" si="14"/>
        <v>15</v>
      </c>
      <c r="V117" s="59">
        <f t="shared" si="15"/>
        <v>15</v>
      </c>
      <c r="W117" s="62">
        <f t="shared" si="16"/>
        <v>15</v>
      </c>
      <c r="X117" s="65">
        <f>((S117/S123)*4)*100%</f>
        <v>0.425531914893617</v>
      </c>
    </row>
    <row r="118" spans="1:24" ht="15">
      <c r="A118" s="66"/>
      <c r="B118" s="66"/>
      <c r="C118" s="67"/>
      <c r="D118" s="67"/>
      <c r="E118" s="67"/>
      <c r="F118" s="66"/>
      <c r="G118" s="66"/>
      <c r="H118" s="67"/>
      <c r="I118" s="67"/>
      <c r="J118" s="67"/>
      <c r="K118" s="86" t="s">
        <v>31</v>
      </c>
      <c r="L118" s="59"/>
      <c r="M118" s="59"/>
      <c r="N118" s="59"/>
      <c r="O118" s="59"/>
      <c r="P118" s="59"/>
      <c r="Q118" s="59">
        <v>4</v>
      </c>
      <c r="R118" s="59"/>
      <c r="S118" s="59">
        <f t="shared" si="17"/>
        <v>4</v>
      </c>
      <c r="T118" s="59">
        <f t="shared" si="18"/>
        <v>0</v>
      </c>
      <c r="U118" s="59">
        <f t="shared" si="14"/>
        <v>12</v>
      </c>
      <c r="V118" s="59">
        <f t="shared" si="15"/>
        <v>12</v>
      </c>
      <c r="W118" s="62">
        <f t="shared" si="16"/>
        <v>12</v>
      </c>
      <c r="X118" s="65">
        <f>((S118/S123)*4)*100%</f>
        <v>0.3404255319148936</v>
      </c>
    </row>
    <row r="119" spans="1:24" ht="15">
      <c r="A119" s="66"/>
      <c r="B119" s="66"/>
      <c r="C119" s="67"/>
      <c r="D119" s="67"/>
      <c r="E119" s="67"/>
      <c r="F119" s="66"/>
      <c r="G119" s="66"/>
      <c r="H119" s="67"/>
      <c r="I119" s="67"/>
      <c r="J119" s="67"/>
      <c r="K119" s="86" t="s">
        <v>239</v>
      </c>
      <c r="L119" s="59"/>
      <c r="M119" s="59"/>
      <c r="N119" s="59"/>
      <c r="O119" s="59"/>
      <c r="P119" s="59"/>
      <c r="Q119" s="59">
        <v>6</v>
      </c>
      <c r="R119" s="59"/>
      <c r="S119" s="59">
        <f t="shared" si="17"/>
        <v>6</v>
      </c>
      <c r="T119" s="59">
        <f t="shared" si="18"/>
        <v>0</v>
      </c>
      <c r="U119" s="59">
        <f t="shared" si="14"/>
        <v>18</v>
      </c>
      <c r="V119" s="59">
        <f t="shared" si="15"/>
        <v>18</v>
      </c>
      <c r="W119" s="62">
        <f t="shared" si="16"/>
        <v>18</v>
      </c>
      <c r="X119" s="65">
        <f>((S119/S123)*4)*100%</f>
        <v>0.5106382978723404</v>
      </c>
    </row>
    <row r="120" spans="1:24" ht="15">
      <c r="A120" s="66"/>
      <c r="B120" s="66"/>
      <c r="C120" s="67"/>
      <c r="D120" s="67"/>
      <c r="E120" s="67"/>
      <c r="F120" s="66"/>
      <c r="G120" s="66"/>
      <c r="H120" s="67"/>
      <c r="I120" s="67"/>
      <c r="J120" s="67"/>
      <c r="K120" s="86" t="s">
        <v>233</v>
      </c>
      <c r="L120" s="59"/>
      <c r="M120" s="59"/>
      <c r="N120" s="59">
        <v>3</v>
      </c>
      <c r="O120" s="59"/>
      <c r="P120" s="59"/>
      <c r="Q120" s="59">
        <v>6</v>
      </c>
      <c r="R120" s="59"/>
      <c r="S120" s="59">
        <f t="shared" si="17"/>
        <v>9</v>
      </c>
      <c r="T120" s="59">
        <f t="shared" si="18"/>
        <v>9</v>
      </c>
      <c r="U120" s="59">
        <f t="shared" si="14"/>
        <v>18</v>
      </c>
      <c r="V120" s="59">
        <f t="shared" si="15"/>
        <v>27</v>
      </c>
      <c r="W120" s="62">
        <f t="shared" si="16"/>
        <v>27</v>
      </c>
      <c r="X120" s="65">
        <f>((S120/S123)*4)*100%</f>
        <v>0.7659574468085106</v>
      </c>
    </row>
    <row r="121" spans="1:24" ht="15">
      <c r="A121" s="66"/>
      <c r="B121" s="66"/>
      <c r="C121" s="67"/>
      <c r="D121" s="67"/>
      <c r="E121" s="67"/>
      <c r="F121" s="66"/>
      <c r="G121" s="66"/>
      <c r="H121" s="67"/>
      <c r="I121" s="67"/>
      <c r="J121" s="67"/>
      <c r="K121" s="86" t="s">
        <v>240</v>
      </c>
      <c r="L121" s="59"/>
      <c r="M121" s="59"/>
      <c r="N121" s="59"/>
      <c r="O121" s="59"/>
      <c r="P121" s="59"/>
      <c r="Q121" s="59">
        <v>4</v>
      </c>
      <c r="R121" s="59"/>
      <c r="S121" s="59">
        <f>N121+Q121</f>
        <v>4</v>
      </c>
      <c r="T121" s="59">
        <f>N121*3</f>
        <v>0</v>
      </c>
      <c r="U121" s="59">
        <f>Q121*3</f>
        <v>12</v>
      </c>
      <c r="V121" s="59">
        <f>U121+T121</f>
        <v>12</v>
      </c>
      <c r="W121" s="62">
        <f>V121*1</f>
        <v>12</v>
      </c>
      <c r="X121" s="65">
        <f>((S121/S123)*4)*100%</f>
        <v>0.3404255319148936</v>
      </c>
    </row>
    <row r="122" spans="1:24" ht="15">
      <c r="A122" s="66"/>
      <c r="B122" s="66"/>
      <c r="C122" s="67"/>
      <c r="D122" s="67"/>
      <c r="E122" s="67"/>
      <c r="F122" s="66"/>
      <c r="G122" s="66"/>
      <c r="H122" s="67"/>
      <c r="I122" s="67"/>
      <c r="J122" s="67"/>
      <c r="K122" s="86" t="s">
        <v>33</v>
      </c>
      <c r="L122" s="59"/>
      <c r="M122" s="59"/>
      <c r="N122" s="59">
        <v>2</v>
      </c>
      <c r="O122" s="59"/>
      <c r="P122" s="59"/>
      <c r="Q122" s="59"/>
      <c r="R122" s="59"/>
      <c r="S122" s="59">
        <f t="shared" si="17"/>
        <v>2</v>
      </c>
      <c r="T122" s="59">
        <f t="shared" si="18"/>
        <v>6</v>
      </c>
      <c r="U122" s="59">
        <f t="shared" si="14"/>
        <v>0</v>
      </c>
      <c r="V122" s="59">
        <f t="shared" si="15"/>
        <v>6</v>
      </c>
      <c r="W122" s="62">
        <f t="shared" si="16"/>
        <v>6</v>
      </c>
      <c r="X122" s="65">
        <f>((S122/S123)*4)*100%</f>
        <v>0.1702127659574468</v>
      </c>
    </row>
    <row r="123" spans="1:24" ht="15">
      <c r="A123" s="119" t="s">
        <v>155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70"/>
      <c r="M123" s="70"/>
      <c r="N123" s="88"/>
      <c r="O123" s="88"/>
      <c r="P123" s="88"/>
      <c r="Q123" s="88"/>
      <c r="R123" s="88">
        <f aca="true" t="shared" si="19" ref="R123:X123">SUM(R115:R122)</f>
        <v>0</v>
      </c>
      <c r="S123" s="71">
        <f t="shared" si="19"/>
        <v>47</v>
      </c>
      <c r="T123" s="71">
        <f t="shared" si="19"/>
        <v>15</v>
      </c>
      <c r="U123" s="71">
        <f t="shared" si="19"/>
        <v>120</v>
      </c>
      <c r="V123" s="71">
        <f t="shared" si="19"/>
        <v>135</v>
      </c>
      <c r="W123" s="71">
        <f t="shared" si="19"/>
        <v>135</v>
      </c>
      <c r="X123" s="89">
        <f t="shared" si="19"/>
        <v>3.999999999999999</v>
      </c>
    </row>
    <row r="124" spans="1:24" ht="15">
      <c r="A124" s="61" t="s">
        <v>241</v>
      </c>
      <c r="B124" s="61" t="s">
        <v>242</v>
      </c>
      <c r="C124" s="62">
        <v>2</v>
      </c>
      <c r="D124" s="62">
        <v>1</v>
      </c>
      <c r="E124" s="62">
        <v>1</v>
      </c>
      <c r="F124" s="62"/>
      <c r="G124" s="62">
        <v>4</v>
      </c>
      <c r="H124" s="62"/>
      <c r="I124" s="129" t="s">
        <v>222</v>
      </c>
      <c r="J124" s="130"/>
      <c r="K124" s="90" t="s">
        <v>243</v>
      </c>
      <c r="L124" s="59"/>
      <c r="M124" s="59">
        <v>3</v>
      </c>
      <c r="N124" s="59"/>
      <c r="O124" s="59"/>
      <c r="P124" s="59">
        <v>3</v>
      </c>
      <c r="Q124" s="59"/>
      <c r="R124" s="59"/>
      <c r="S124" s="59">
        <f>M124+P124</f>
        <v>6</v>
      </c>
      <c r="T124" s="59">
        <f>M124*2</f>
        <v>6</v>
      </c>
      <c r="U124" s="59">
        <f>P124*2</f>
        <v>6</v>
      </c>
      <c r="V124" s="59">
        <f>U124+T124</f>
        <v>12</v>
      </c>
      <c r="W124" s="62">
        <f>V124*1</f>
        <v>12</v>
      </c>
      <c r="X124" s="65">
        <f>((S124/S128)*2)*100%</f>
        <v>0.42857142857142855</v>
      </c>
    </row>
    <row r="125" spans="1:24" ht="15">
      <c r="A125" s="66"/>
      <c r="B125" s="66"/>
      <c r="C125" s="67"/>
      <c r="D125" s="67">
        <f>(D124*1)*14</f>
        <v>14</v>
      </c>
      <c r="E125" s="67">
        <f>(E124*3)*14</f>
        <v>42</v>
      </c>
      <c r="F125" s="67"/>
      <c r="G125" s="67">
        <f>G124*14</f>
        <v>56</v>
      </c>
      <c r="H125" s="67"/>
      <c r="I125" s="127"/>
      <c r="J125" s="128"/>
      <c r="K125" s="90" t="s">
        <v>244</v>
      </c>
      <c r="L125" s="59"/>
      <c r="M125" s="59">
        <v>2</v>
      </c>
      <c r="N125" s="59"/>
      <c r="O125" s="59"/>
      <c r="P125" s="59">
        <v>5</v>
      </c>
      <c r="Q125" s="59"/>
      <c r="R125" s="59"/>
      <c r="S125" s="59">
        <f>M125+P125</f>
        <v>7</v>
      </c>
      <c r="T125" s="59">
        <f>M125*2</f>
        <v>4</v>
      </c>
      <c r="U125" s="59">
        <f>P125*2</f>
        <v>10</v>
      </c>
      <c r="V125" s="59">
        <f>U125+T125</f>
        <v>14</v>
      </c>
      <c r="W125" s="62">
        <f>V125*1</f>
        <v>14</v>
      </c>
      <c r="X125" s="65">
        <f>((S125/S128)*2)*100%</f>
        <v>0.5</v>
      </c>
    </row>
    <row r="126" spans="1:24" ht="15">
      <c r="A126" s="66"/>
      <c r="B126" s="66"/>
      <c r="C126" s="67"/>
      <c r="D126" s="67"/>
      <c r="E126" s="67"/>
      <c r="F126" s="67"/>
      <c r="G126" s="67"/>
      <c r="H126" s="67"/>
      <c r="I126" s="91"/>
      <c r="J126" s="92"/>
      <c r="K126" s="90" t="s">
        <v>34</v>
      </c>
      <c r="L126" s="59"/>
      <c r="M126" s="59"/>
      <c r="N126" s="59"/>
      <c r="O126" s="59"/>
      <c r="P126" s="59">
        <v>8</v>
      </c>
      <c r="Q126" s="59"/>
      <c r="R126" s="59"/>
      <c r="S126" s="59">
        <f>M126+P126</f>
        <v>8</v>
      </c>
      <c r="T126" s="59">
        <f>M126*2</f>
        <v>0</v>
      </c>
      <c r="U126" s="59">
        <f>P126*2</f>
        <v>16</v>
      </c>
      <c r="V126" s="59">
        <f>U126+T126</f>
        <v>16</v>
      </c>
      <c r="W126" s="62">
        <f>V126*1</f>
        <v>16</v>
      </c>
      <c r="X126" s="65">
        <f>((S126/S128)*2)*100%</f>
        <v>0.5714285714285714</v>
      </c>
    </row>
    <row r="127" spans="1:24" ht="15">
      <c r="A127" s="54"/>
      <c r="B127" s="54"/>
      <c r="C127" s="54"/>
      <c r="D127" s="54"/>
      <c r="E127" s="54"/>
      <c r="F127" s="54"/>
      <c r="G127" s="54"/>
      <c r="H127" s="78"/>
      <c r="I127" s="78"/>
      <c r="J127" s="78"/>
      <c r="K127" s="90" t="s">
        <v>245</v>
      </c>
      <c r="L127" s="59"/>
      <c r="M127" s="59">
        <v>2</v>
      </c>
      <c r="N127" s="59"/>
      <c r="O127" s="59"/>
      <c r="P127" s="59">
        <v>5</v>
      </c>
      <c r="Q127" s="59"/>
      <c r="R127" s="59"/>
      <c r="S127" s="59">
        <f>M127+P127</f>
        <v>7</v>
      </c>
      <c r="T127" s="59">
        <f>M127*2</f>
        <v>4</v>
      </c>
      <c r="U127" s="59">
        <f>P127*2</f>
        <v>10</v>
      </c>
      <c r="V127" s="59">
        <f>U127+T127</f>
        <v>14</v>
      </c>
      <c r="W127" s="62">
        <f>V127*1</f>
        <v>14</v>
      </c>
      <c r="X127" s="65">
        <f>((S127/S128)*2)*100%</f>
        <v>0.5</v>
      </c>
    </row>
    <row r="128" spans="1:24" ht="15">
      <c r="A128" s="119" t="s">
        <v>155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70"/>
      <c r="M128" s="70">
        <f>SUM(M124:M127)</f>
        <v>7</v>
      </c>
      <c r="N128" s="70"/>
      <c r="O128" s="70"/>
      <c r="P128" s="70">
        <f>SUM(P124:P127)</f>
        <v>21</v>
      </c>
      <c r="Q128" s="70"/>
      <c r="R128" s="70"/>
      <c r="S128" s="71">
        <f aca="true" t="shared" si="20" ref="S128:X128">SUM(S124:S127)</f>
        <v>28</v>
      </c>
      <c r="T128" s="71">
        <f t="shared" si="20"/>
        <v>14</v>
      </c>
      <c r="U128" s="71">
        <f t="shared" si="20"/>
        <v>42</v>
      </c>
      <c r="V128" s="71">
        <f t="shared" si="20"/>
        <v>56</v>
      </c>
      <c r="W128" s="71">
        <f t="shared" si="20"/>
        <v>56</v>
      </c>
      <c r="X128" s="89">
        <f t="shared" si="20"/>
        <v>2</v>
      </c>
    </row>
    <row r="129" spans="1:24" s="93" customFormat="1" ht="15">
      <c r="A129" s="61" t="s">
        <v>246</v>
      </c>
      <c r="B129" s="61" t="s">
        <v>52</v>
      </c>
      <c r="C129" s="62">
        <v>2</v>
      </c>
      <c r="D129" s="62">
        <v>2</v>
      </c>
      <c r="E129" s="62"/>
      <c r="F129" s="61"/>
      <c r="G129" s="83">
        <v>2</v>
      </c>
      <c r="H129" s="83"/>
      <c r="I129" s="129" t="s">
        <v>247</v>
      </c>
      <c r="J129" s="130"/>
      <c r="K129" s="90" t="s">
        <v>248</v>
      </c>
      <c r="L129" s="64"/>
      <c r="M129" s="59">
        <v>7</v>
      </c>
      <c r="N129" s="64"/>
      <c r="O129" s="64"/>
      <c r="P129" s="64"/>
      <c r="Q129" s="64"/>
      <c r="R129" s="64"/>
      <c r="S129" s="59">
        <f>M129+P129</f>
        <v>7</v>
      </c>
      <c r="T129" s="59">
        <f>M129*2</f>
        <v>14</v>
      </c>
      <c r="U129" s="59">
        <f>P129*2</f>
        <v>0</v>
      </c>
      <c r="V129" s="59">
        <f>U129+T129</f>
        <v>14</v>
      </c>
      <c r="W129" s="62">
        <f>V129*1</f>
        <v>14</v>
      </c>
      <c r="X129" s="65">
        <f>((S129/S131)*2)*100%</f>
        <v>1</v>
      </c>
    </row>
    <row r="130" spans="1:24" s="93" customFormat="1" ht="15">
      <c r="A130" s="94"/>
      <c r="B130" s="95"/>
      <c r="C130" s="96"/>
      <c r="D130" s="96">
        <f>(D129*1)*14</f>
        <v>28</v>
      </c>
      <c r="E130" s="96"/>
      <c r="F130" s="96"/>
      <c r="G130" s="96">
        <f>G129*14</f>
        <v>28</v>
      </c>
      <c r="H130" s="96"/>
      <c r="I130" s="96"/>
      <c r="J130" s="96"/>
      <c r="K130" s="90" t="s">
        <v>240</v>
      </c>
      <c r="L130" s="64"/>
      <c r="M130" s="59">
        <v>7</v>
      </c>
      <c r="N130" s="64"/>
      <c r="O130" s="64"/>
      <c r="P130" s="64"/>
      <c r="Q130" s="64"/>
      <c r="R130" s="64"/>
      <c r="S130" s="59">
        <f>M130+P130</f>
        <v>7</v>
      </c>
      <c r="T130" s="59">
        <f>M130*2</f>
        <v>14</v>
      </c>
      <c r="U130" s="59">
        <f>P130*2</f>
        <v>0</v>
      </c>
      <c r="V130" s="59">
        <f>U130+T130</f>
        <v>14</v>
      </c>
      <c r="W130" s="62">
        <f>V130*1</f>
        <v>14</v>
      </c>
      <c r="X130" s="65">
        <f>((S130/S131)*2)*100%</f>
        <v>1</v>
      </c>
    </row>
    <row r="131" spans="1:24" s="93" customFormat="1" ht="15">
      <c r="A131" s="119" t="s">
        <v>155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70"/>
      <c r="M131" s="70">
        <f>SUM(M129:M130)</f>
        <v>14</v>
      </c>
      <c r="N131" s="70"/>
      <c r="O131" s="70"/>
      <c r="P131" s="70"/>
      <c r="Q131" s="70"/>
      <c r="R131" s="70"/>
      <c r="S131" s="71">
        <f>SUM(S129:S130)</f>
        <v>14</v>
      </c>
      <c r="T131" s="71">
        <f>SUM(T129:T130)</f>
        <v>28</v>
      </c>
      <c r="U131" s="71"/>
      <c r="V131" s="71">
        <f>SUM(V129:V130)</f>
        <v>28</v>
      </c>
      <c r="W131" s="71">
        <f>SUM(W129:W130)</f>
        <v>28</v>
      </c>
      <c r="X131" s="89">
        <f>SUM(X129:X130)</f>
        <v>2</v>
      </c>
    </row>
    <row r="132" spans="1:24" ht="15">
      <c r="A132" s="120" t="s">
        <v>155</v>
      </c>
      <c r="B132" s="121"/>
      <c r="C132" s="41">
        <f>C129+C124+C115+C110+C103+C97</f>
        <v>19</v>
      </c>
      <c r="D132" s="59"/>
      <c r="E132" s="59"/>
      <c r="F132" s="41"/>
      <c r="G132" s="41">
        <f>G97+G103+G110+G115+G124+G129</f>
        <v>41</v>
      </c>
      <c r="H132" s="59">
        <f>H97+H103+H110+H115</f>
        <v>0</v>
      </c>
      <c r="I132" s="59"/>
      <c r="J132" s="59"/>
      <c r="K132" s="86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>
        <f>V102+V109+V114+V123+V128+V131</f>
        <v>569</v>
      </c>
      <c r="W132" s="59">
        <f>W102+W109+W114+W123+W128+W131</f>
        <v>569</v>
      </c>
      <c r="X132" s="59"/>
    </row>
    <row r="135" spans="6:18" ht="15">
      <c r="F135" t="s">
        <v>37</v>
      </c>
      <c r="R135" t="s">
        <v>203</v>
      </c>
    </row>
    <row r="136" spans="1:18" ht="15">
      <c r="A136" t="s">
        <v>204</v>
      </c>
      <c r="K136" t="s">
        <v>205</v>
      </c>
      <c r="R136" t="s">
        <v>206</v>
      </c>
    </row>
    <row r="139" spans="1:18" ht="15">
      <c r="A139" t="s">
        <v>41</v>
      </c>
      <c r="K139" t="s">
        <v>207</v>
      </c>
      <c r="R139" t="s">
        <v>208</v>
      </c>
    </row>
    <row r="174" spans="1:24" ht="15">
      <c r="A174" s="133" t="s">
        <v>142</v>
      </c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56"/>
    </row>
    <row r="175" spans="1:24" ht="15">
      <c r="A175" s="133" t="s">
        <v>143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56"/>
    </row>
    <row r="176" spans="1:24" ht="15">
      <c r="A176" s="133" t="s">
        <v>56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56"/>
    </row>
    <row r="179" ht="15">
      <c r="A179" t="s">
        <v>249</v>
      </c>
    </row>
    <row r="180" spans="1:24" ht="15" customHeight="1">
      <c r="A180" s="125" t="s">
        <v>145</v>
      </c>
      <c r="B180" s="125" t="s">
        <v>146</v>
      </c>
      <c r="C180" s="125" t="s">
        <v>147</v>
      </c>
      <c r="D180" s="134" t="s">
        <v>148</v>
      </c>
      <c r="E180" s="134"/>
      <c r="F180" s="134"/>
      <c r="G180" s="135" t="s">
        <v>149</v>
      </c>
      <c r="H180" s="136" t="s">
        <v>150</v>
      </c>
      <c r="I180" s="135" t="s">
        <v>210</v>
      </c>
      <c r="J180" s="135"/>
      <c r="K180" s="125" t="s">
        <v>152</v>
      </c>
      <c r="L180" s="120" t="s">
        <v>153</v>
      </c>
      <c r="M180" s="126"/>
      <c r="N180" s="126"/>
      <c r="O180" s="126"/>
      <c r="P180" s="126"/>
      <c r="Q180" s="126"/>
      <c r="R180" s="121"/>
      <c r="S180" s="122" t="s">
        <v>154</v>
      </c>
      <c r="T180" s="129" t="s">
        <v>155</v>
      </c>
      <c r="U180" s="130"/>
      <c r="V180" s="131" t="s">
        <v>156</v>
      </c>
      <c r="W180" s="132" t="s">
        <v>157</v>
      </c>
      <c r="X180" s="122" t="s">
        <v>158</v>
      </c>
    </row>
    <row r="181" spans="1:24" ht="15">
      <c r="A181" s="125"/>
      <c r="B181" s="125"/>
      <c r="C181" s="125"/>
      <c r="D181" s="125" t="s">
        <v>159</v>
      </c>
      <c r="E181" s="125" t="s">
        <v>160</v>
      </c>
      <c r="F181" s="125" t="s">
        <v>161</v>
      </c>
      <c r="G181" s="135"/>
      <c r="H181" s="137"/>
      <c r="I181" s="135"/>
      <c r="J181" s="135"/>
      <c r="K181" s="125"/>
      <c r="L181" s="120" t="s">
        <v>162</v>
      </c>
      <c r="M181" s="126"/>
      <c r="N181" s="126"/>
      <c r="O181" s="121"/>
      <c r="P181" s="120" t="s">
        <v>163</v>
      </c>
      <c r="Q181" s="121"/>
      <c r="R181" s="97" t="s">
        <v>250</v>
      </c>
      <c r="S181" s="123"/>
      <c r="T181" s="127" t="s">
        <v>1</v>
      </c>
      <c r="U181" s="128"/>
      <c r="V181" s="131"/>
      <c r="W181" s="132"/>
      <c r="X181" s="123"/>
    </row>
    <row r="182" spans="1:24" ht="15">
      <c r="A182" s="125"/>
      <c r="B182" s="125"/>
      <c r="C182" s="125"/>
      <c r="D182" s="125"/>
      <c r="E182" s="125"/>
      <c r="F182" s="125"/>
      <c r="G182" s="135"/>
      <c r="H182" s="138"/>
      <c r="I182" s="59" t="s">
        <v>162</v>
      </c>
      <c r="J182" s="59" t="s">
        <v>163</v>
      </c>
      <c r="K182" s="125"/>
      <c r="L182" s="60">
        <v>1</v>
      </c>
      <c r="M182" s="59">
        <v>2</v>
      </c>
      <c r="N182" s="59">
        <v>3</v>
      </c>
      <c r="O182" s="59">
        <v>4</v>
      </c>
      <c r="P182" s="59">
        <v>2</v>
      </c>
      <c r="Q182" s="59">
        <v>3</v>
      </c>
      <c r="R182" s="59">
        <v>4</v>
      </c>
      <c r="S182" s="124"/>
      <c r="T182" s="59" t="s">
        <v>162</v>
      </c>
      <c r="U182" s="59" t="s">
        <v>163</v>
      </c>
      <c r="V182" s="131"/>
      <c r="W182" s="132"/>
      <c r="X182" s="124"/>
    </row>
    <row r="183" spans="1:24" ht="15">
      <c r="A183" s="61" t="s">
        <v>251</v>
      </c>
      <c r="B183" s="61" t="s">
        <v>252</v>
      </c>
      <c r="C183" s="62">
        <v>2</v>
      </c>
      <c r="D183" s="62">
        <v>2</v>
      </c>
      <c r="E183" s="62"/>
      <c r="F183" s="62"/>
      <c r="G183" s="62">
        <v>2</v>
      </c>
      <c r="H183" s="62"/>
      <c r="I183" s="62" t="s">
        <v>253</v>
      </c>
      <c r="J183" s="62"/>
      <c r="K183" s="98" t="s">
        <v>254</v>
      </c>
      <c r="L183" s="59"/>
      <c r="M183" s="59">
        <v>7</v>
      </c>
      <c r="N183" s="59"/>
      <c r="O183" s="59"/>
      <c r="P183" s="59"/>
      <c r="Q183" s="59"/>
      <c r="R183" s="59"/>
      <c r="S183" s="59">
        <f>M183</f>
        <v>7</v>
      </c>
      <c r="T183" s="59">
        <f>M183*2</f>
        <v>14</v>
      </c>
      <c r="U183" s="59">
        <f>R183*4</f>
        <v>0</v>
      </c>
      <c r="V183" s="59">
        <f>U183+T183</f>
        <v>14</v>
      </c>
      <c r="W183" s="62">
        <f>V183*1</f>
        <v>14</v>
      </c>
      <c r="X183" s="65">
        <f>((S183/S185)*2)*100%</f>
        <v>1</v>
      </c>
    </row>
    <row r="184" spans="1:24" ht="15">
      <c r="A184" s="54"/>
      <c r="B184" s="54"/>
      <c r="C184" s="78"/>
      <c r="D184" s="78">
        <f>(D183*1)*14</f>
        <v>28</v>
      </c>
      <c r="E184" s="67"/>
      <c r="F184" s="67"/>
      <c r="G184" s="67"/>
      <c r="H184" s="67"/>
      <c r="I184" s="67" t="s">
        <v>169</v>
      </c>
      <c r="J184" s="67"/>
      <c r="K184" s="99" t="s">
        <v>255</v>
      </c>
      <c r="L184" s="59"/>
      <c r="M184" s="59">
        <v>7</v>
      </c>
      <c r="N184" s="59"/>
      <c r="O184" s="59"/>
      <c r="P184" s="59"/>
      <c r="Q184" s="59"/>
      <c r="R184" s="59"/>
      <c r="S184" s="59">
        <f>M184</f>
        <v>7</v>
      </c>
      <c r="T184" s="59">
        <f>M184*2</f>
        <v>14</v>
      </c>
      <c r="U184" s="59">
        <f>R184*4</f>
        <v>0</v>
      </c>
      <c r="V184" s="59">
        <f>U184+T184</f>
        <v>14</v>
      </c>
      <c r="W184" s="62">
        <f>V184*1</f>
        <v>14</v>
      </c>
      <c r="X184" s="100">
        <f>((S184/S185)*2)*100%</f>
        <v>1</v>
      </c>
    </row>
    <row r="185" spans="1:24" ht="15">
      <c r="A185" s="119" t="s">
        <v>155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70"/>
      <c r="M185" s="70">
        <f>SUM(M183:M184)</f>
        <v>14</v>
      </c>
      <c r="N185" s="101"/>
      <c r="O185" s="70"/>
      <c r="P185" s="70"/>
      <c r="Q185" s="70"/>
      <c r="R185" s="70"/>
      <c r="S185" s="71">
        <f>SUM(S183:S184)</f>
        <v>14</v>
      </c>
      <c r="T185" s="71">
        <f>SUM(T183:T184)</f>
        <v>28</v>
      </c>
      <c r="U185" s="71"/>
      <c r="V185" s="70">
        <f>SUM(V183:V184)</f>
        <v>28</v>
      </c>
      <c r="W185" s="70">
        <f>SUM(W183:W184)</f>
        <v>28</v>
      </c>
      <c r="X185" s="82">
        <f>SUM(X183:X184)</f>
        <v>2</v>
      </c>
    </row>
    <row r="186" spans="1:24" ht="15">
      <c r="A186" s="61" t="s">
        <v>256</v>
      </c>
      <c r="B186" s="61" t="s">
        <v>257</v>
      </c>
      <c r="C186" s="62">
        <v>3</v>
      </c>
      <c r="D186" s="62">
        <v>2</v>
      </c>
      <c r="E186" s="62">
        <v>1</v>
      </c>
      <c r="F186" s="62"/>
      <c r="G186" s="62">
        <v>5</v>
      </c>
      <c r="H186" s="62"/>
      <c r="I186" s="62" t="s">
        <v>258</v>
      </c>
      <c r="J186" s="62" t="s">
        <v>253</v>
      </c>
      <c r="K186" s="98" t="s">
        <v>259</v>
      </c>
      <c r="L186" s="59"/>
      <c r="M186" s="59">
        <v>4</v>
      </c>
      <c r="N186" s="59"/>
      <c r="O186" s="59"/>
      <c r="P186" s="59"/>
      <c r="Q186" s="59"/>
      <c r="R186" s="59"/>
      <c r="S186" s="59">
        <f>M186</f>
        <v>4</v>
      </c>
      <c r="T186" s="59">
        <f>M186*2</f>
        <v>8</v>
      </c>
      <c r="U186" s="59">
        <f>P186*2</f>
        <v>0</v>
      </c>
      <c r="V186" s="59">
        <f>U186+T186</f>
        <v>8</v>
      </c>
      <c r="W186" s="62">
        <f>V186*1</f>
        <v>8</v>
      </c>
      <c r="X186" s="65">
        <f>((S186/S190)*3)*100%</f>
        <v>0.42857142857142855</v>
      </c>
    </row>
    <row r="187" spans="1:24" ht="15">
      <c r="A187" s="66"/>
      <c r="B187" s="66"/>
      <c r="C187" s="67"/>
      <c r="D187" s="67">
        <f>(D186*1)*14</f>
        <v>28</v>
      </c>
      <c r="E187" s="67">
        <f>(E186*3)*14</f>
        <v>42</v>
      </c>
      <c r="F187" s="67"/>
      <c r="G187" s="67">
        <f>G186*14</f>
        <v>70</v>
      </c>
      <c r="H187" s="67"/>
      <c r="I187" s="67" t="s">
        <v>260</v>
      </c>
      <c r="J187" s="67" t="s">
        <v>261</v>
      </c>
      <c r="K187" s="99" t="s">
        <v>262</v>
      </c>
      <c r="L187" s="59"/>
      <c r="M187" s="59">
        <v>10</v>
      </c>
      <c r="N187" s="59"/>
      <c r="O187" s="59"/>
      <c r="P187" s="59"/>
      <c r="Q187" s="59">
        <v>4</v>
      </c>
      <c r="R187" s="59"/>
      <c r="S187" s="59">
        <f>M187+Q187</f>
        <v>14</v>
      </c>
      <c r="T187" s="59">
        <f>M187*2</f>
        <v>20</v>
      </c>
      <c r="U187" s="59">
        <f>Q187*3</f>
        <v>12</v>
      </c>
      <c r="V187" s="59">
        <f>U187+T187</f>
        <v>32</v>
      </c>
      <c r="W187" s="62">
        <f>V187*1</f>
        <v>32</v>
      </c>
      <c r="X187" s="65">
        <f>((S187/S190)*3)*100%</f>
        <v>1.5</v>
      </c>
    </row>
    <row r="188" spans="1:24" ht="15">
      <c r="A188" s="66"/>
      <c r="B188" s="66"/>
      <c r="C188" s="67"/>
      <c r="D188" s="67"/>
      <c r="E188" s="67"/>
      <c r="F188" s="67"/>
      <c r="G188" s="67"/>
      <c r="H188" s="67"/>
      <c r="I188" s="67"/>
      <c r="J188" s="67"/>
      <c r="K188" s="99" t="s">
        <v>263</v>
      </c>
      <c r="L188" s="59"/>
      <c r="M188" s="59"/>
      <c r="N188" s="59"/>
      <c r="O188" s="59"/>
      <c r="P188" s="59"/>
      <c r="Q188" s="59">
        <v>7</v>
      </c>
      <c r="R188" s="59"/>
      <c r="S188" s="59">
        <f>Q188</f>
        <v>7</v>
      </c>
      <c r="T188" s="59">
        <f>M188*2</f>
        <v>0</v>
      </c>
      <c r="U188" s="59">
        <f>Q188*3</f>
        <v>21</v>
      </c>
      <c r="V188" s="59">
        <f>U188+T188</f>
        <v>21</v>
      </c>
      <c r="W188" s="62">
        <f>V188*1</f>
        <v>21</v>
      </c>
      <c r="X188" s="65">
        <f>((S188/S190)*3)*100%</f>
        <v>0.75</v>
      </c>
    </row>
    <row r="189" spans="1:24" ht="15">
      <c r="A189" s="66"/>
      <c r="B189" s="66"/>
      <c r="C189" s="67"/>
      <c r="D189" s="67"/>
      <c r="E189" s="67"/>
      <c r="F189" s="67"/>
      <c r="G189" s="67"/>
      <c r="H189" s="67"/>
      <c r="I189" s="67"/>
      <c r="J189" s="67"/>
      <c r="K189" s="86" t="s">
        <v>264</v>
      </c>
      <c r="L189" s="59"/>
      <c r="M189" s="59"/>
      <c r="N189" s="59"/>
      <c r="O189" s="59"/>
      <c r="P189" s="59"/>
      <c r="Q189" s="59">
        <v>3</v>
      </c>
      <c r="R189" s="59"/>
      <c r="S189" s="59">
        <f>Q189</f>
        <v>3</v>
      </c>
      <c r="T189" s="59">
        <f>M189*2</f>
        <v>0</v>
      </c>
      <c r="U189" s="59">
        <f>Q189*3</f>
        <v>9</v>
      </c>
      <c r="V189" s="59">
        <f>U189+T189</f>
        <v>9</v>
      </c>
      <c r="W189" s="62">
        <f>V189*1</f>
        <v>9</v>
      </c>
      <c r="X189" s="65">
        <f>((S189/S190)*3)*100%</f>
        <v>0.3214285714285714</v>
      </c>
    </row>
    <row r="190" spans="1:24" ht="15">
      <c r="A190" s="119" t="s">
        <v>155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70"/>
      <c r="M190" s="70">
        <f>SUM(M186:M189)</f>
        <v>14</v>
      </c>
      <c r="N190" s="70"/>
      <c r="O190" s="70"/>
      <c r="P190" s="70"/>
      <c r="Q190" s="70">
        <f>SUM(Q186:Q189)</f>
        <v>14</v>
      </c>
      <c r="R190" s="70"/>
      <c r="S190" s="71">
        <f>SUM(S186:S189)</f>
        <v>28</v>
      </c>
      <c r="T190" s="71">
        <f>SUM(T194:T200)</f>
        <v>32</v>
      </c>
      <c r="U190" s="71">
        <f>SUM(U186:U189)</f>
        <v>42</v>
      </c>
      <c r="V190" s="70">
        <f>SUM(V186:V189)</f>
        <v>70</v>
      </c>
      <c r="W190" s="70">
        <f>SUM(W186:W189)</f>
        <v>70</v>
      </c>
      <c r="X190" s="82">
        <f>SUM(X186:X189)</f>
        <v>3</v>
      </c>
    </row>
    <row r="191" spans="1:24" ht="15">
      <c r="A191" s="61" t="s">
        <v>265</v>
      </c>
      <c r="B191" s="102" t="s">
        <v>47</v>
      </c>
      <c r="C191" s="103">
        <v>2</v>
      </c>
      <c r="D191" s="103">
        <v>2</v>
      </c>
      <c r="E191" s="67"/>
      <c r="F191" s="67"/>
      <c r="G191" s="67">
        <v>2</v>
      </c>
      <c r="H191" s="67"/>
      <c r="I191" s="62" t="s">
        <v>253</v>
      </c>
      <c r="J191" s="67"/>
      <c r="K191" s="98" t="s">
        <v>266</v>
      </c>
      <c r="L191" s="59"/>
      <c r="M191" s="59">
        <v>7</v>
      </c>
      <c r="N191" s="59"/>
      <c r="O191" s="59"/>
      <c r="P191" s="59"/>
      <c r="Q191" s="59"/>
      <c r="R191" s="59"/>
      <c r="S191" s="59">
        <f>M191+P191</f>
        <v>7</v>
      </c>
      <c r="T191" s="59">
        <f>M191*2</f>
        <v>14</v>
      </c>
      <c r="U191" s="59">
        <f>P191*2</f>
        <v>0</v>
      </c>
      <c r="V191" s="59">
        <f>U191+T191</f>
        <v>14</v>
      </c>
      <c r="W191" s="62">
        <f>V191*1</f>
        <v>14</v>
      </c>
      <c r="X191" s="100">
        <f>((S191/S193)*2)*100%</f>
        <v>1</v>
      </c>
    </row>
    <row r="192" spans="1:24" ht="15">
      <c r="A192" s="66"/>
      <c r="B192" s="66"/>
      <c r="C192" s="67"/>
      <c r="D192" s="78">
        <f>(D191*1)*14</f>
        <v>28</v>
      </c>
      <c r="E192" s="67"/>
      <c r="F192" s="67"/>
      <c r="G192" s="67"/>
      <c r="H192" s="67"/>
      <c r="I192" s="67" t="s">
        <v>169</v>
      </c>
      <c r="J192" s="67"/>
      <c r="K192" s="99" t="s">
        <v>267</v>
      </c>
      <c r="L192" s="59"/>
      <c r="M192" s="59">
        <v>7</v>
      </c>
      <c r="N192" s="59"/>
      <c r="O192" s="59"/>
      <c r="P192" s="59"/>
      <c r="Q192" s="59"/>
      <c r="R192" s="59"/>
      <c r="S192" s="59">
        <f>M192+P192</f>
        <v>7</v>
      </c>
      <c r="T192" s="59">
        <f>M192*2</f>
        <v>14</v>
      </c>
      <c r="U192" s="59">
        <f>P192*2</f>
        <v>0</v>
      </c>
      <c r="V192" s="59">
        <f>U192+T192</f>
        <v>14</v>
      </c>
      <c r="W192" s="62">
        <f>V192*1</f>
        <v>14</v>
      </c>
      <c r="X192" s="100">
        <f>((S192/S193)*2)*100%</f>
        <v>1</v>
      </c>
    </row>
    <row r="193" spans="1:24" ht="15">
      <c r="A193" s="119" t="s">
        <v>155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70"/>
      <c r="M193" s="70">
        <f>SUM(M191:M192)</f>
        <v>14</v>
      </c>
      <c r="N193" s="70"/>
      <c r="O193" s="70"/>
      <c r="P193" s="70"/>
      <c r="Q193" s="70"/>
      <c r="R193" s="70"/>
      <c r="S193" s="71">
        <f aca="true" t="shared" si="21" ref="S193:X193">SUM(S191:S192)</f>
        <v>14</v>
      </c>
      <c r="T193" s="71">
        <f t="shared" si="21"/>
        <v>28</v>
      </c>
      <c r="U193" s="71">
        <f t="shared" si="21"/>
        <v>0</v>
      </c>
      <c r="V193" s="70">
        <f t="shared" si="21"/>
        <v>28</v>
      </c>
      <c r="W193" s="70">
        <f t="shared" si="21"/>
        <v>28</v>
      </c>
      <c r="X193" s="82">
        <f t="shared" si="21"/>
        <v>2</v>
      </c>
    </row>
    <row r="194" spans="1:24" ht="15">
      <c r="A194" s="61" t="s">
        <v>268</v>
      </c>
      <c r="B194" s="61" t="s">
        <v>269</v>
      </c>
      <c r="C194" s="62">
        <v>4</v>
      </c>
      <c r="D194" s="62">
        <v>1</v>
      </c>
      <c r="E194" s="62">
        <v>2</v>
      </c>
      <c r="F194" s="62">
        <v>1</v>
      </c>
      <c r="G194" s="67">
        <v>11</v>
      </c>
      <c r="H194" s="67"/>
      <c r="I194" s="67" t="s">
        <v>258</v>
      </c>
      <c r="J194" s="67" t="s">
        <v>253</v>
      </c>
      <c r="K194" s="98" t="s">
        <v>270</v>
      </c>
      <c r="L194" s="59"/>
      <c r="M194" s="59">
        <v>4</v>
      </c>
      <c r="N194" s="59"/>
      <c r="O194" s="59"/>
      <c r="P194" s="59"/>
      <c r="Q194" s="59"/>
      <c r="R194" s="59">
        <v>1</v>
      </c>
      <c r="S194" s="59">
        <f>M194+R194</f>
        <v>5</v>
      </c>
      <c r="T194" s="59">
        <f aca="true" t="shared" si="22" ref="T194:T199">M194*2</f>
        <v>8</v>
      </c>
      <c r="U194" s="59">
        <f>R194*4</f>
        <v>4</v>
      </c>
      <c r="V194" s="59">
        <f aca="true" t="shared" si="23" ref="V194:V199">U194+T194</f>
        <v>12</v>
      </c>
      <c r="W194" s="62">
        <f>V194*1</f>
        <v>12</v>
      </c>
      <c r="X194" s="65">
        <f>((S194/S200)*4)*100%</f>
        <v>0.4444444444444444</v>
      </c>
    </row>
    <row r="195" spans="1:24" ht="15">
      <c r="A195" s="66"/>
      <c r="B195" s="66" t="s">
        <v>271</v>
      </c>
      <c r="C195" s="67"/>
      <c r="D195" s="78">
        <f>(D194*1)*14</f>
        <v>14</v>
      </c>
      <c r="E195" s="67">
        <f>(E194*3)*14</f>
        <v>84</v>
      </c>
      <c r="F195" s="67">
        <f>(F194*4)*16</f>
        <v>64</v>
      </c>
      <c r="G195" s="67">
        <f>G194*14</f>
        <v>154</v>
      </c>
      <c r="H195" s="67"/>
      <c r="I195" s="67" t="s">
        <v>169</v>
      </c>
      <c r="J195" s="67" t="s">
        <v>181</v>
      </c>
      <c r="K195" s="99" t="s">
        <v>272</v>
      </c>
      <c r="L195" s="59"/>
      <c r="M195" s="59">
        <v>3</v>
      </c>
      <c r="N195" s="59"/>
      <c r="O195" s="59"/>
      <c r="P195" s="59"/>
      <c r="Q195" s="59">
        <v>7</v>
      </c>
      <c r="R195" s="59">
        <v>4</v>
      </c>
      <c r="S195" s="59">
        <f>M195+R195+Q195</f>
        <v>14</v>
      </c>
      <c r="T195" s="59">
        <f t="shared" si="22"/>
        <v>6</v>
      </c>
      <c r="U195" s="59">
        <f>(R195*4)+(Q195*3)</f>
        <v>37</v>
      </c>
      <c r="V195" s="59">
        <f t="shared" si="23"/>
        <v>43</v>
      </c>
      <c r="W195" s="62">
        <f aca="true" t="shared" si="24" ref="W195:W215">V195*1</f>
        <v>43</v>
      </c>
      <c r="X195" s="65">
        <f>((S195/S200)*4)*100%</f>
        <v>1.2444444444444445</v>
      </c>
    </row>
    <row r="196" spans="1:24" ht="15">
      <c r="A196" s="66"/>
      <c r="B196" s="66"/>
      <c r="C196" s="67"/>
      <c r="D196" s="67"/>
      <c r="E196" s="67"/>
      <c r="F196" s="67">
        <f>1*170*16</f>
        <v>2720</v>
      </c>
      <c r="G196" s="67"/>
      <c r="H196" s="67"/>
      <c r="I196" s="67" t="s">
        <v>341</v>
      </c>
      <c r="J196" s="67"/>
      <c r="K196" s="99" t="s">
        <v>264</v>
      </c>
      <c r="L196" s="59"/>
      <c r="M196" s="59"/>
      <c r="N196" s="59"/>
      <c r="O196" s="59"/>
      <c r="P196" s="59"/>
      <c r="Q196" s="59"/>
      <c r="R196" s="59">
        <v>2</v>
      </c>
      <c r="S196" s="59">
        <f>R196+Q196</f>
        <v>2</v>
      </c>
      <c r="T196" s="59">
        <f t="shared" si="22"/>
        <v>0</v>
      </c>
      <c r="U196" s="59">
        <f>(Q196*3)+(R196*4)</f>
        <v>8</v>
      </c>
      <c r="V196" s="59">
        <f t="shared" si="23"/>
        <v>8</v>
      </c>
      <c r="W196" s="62">
        <f t="shared" si="24"/>
        <v>8</v>
      </c>
      <c r="X196" s="65">
        <f>((S196/S200)*4)*100%</f>
        <v>0.17777777777777778</v>
      </c>
    </row>
    <row r="197" spans="1:24" ht="15">
      <c r="A197" s="66"/>
      <c r="B197" s="66"/>
      <c r="C197" s="67"/>
      <c r="D197" s="67"/>
      <c r="E197" s="67"/>
      <c r="F197" s="67">
        <f>(F196/60)</f>
        <v>45.333333333333336</v>
      </c>
      <c r="G197" s="67"/>
      <c r="H197" s="67"/>
      <c r="I197" s="67"/>
      <c r="J197" s="67"/>
      <c r="K197" s="99" t="s">
        <v>262</v>
      </c>
      <c r="L197" s="59"/>
      <c r="M197" s="59">
        <v>1</v>
      </c>
      <c r="N197" s="59"/>
      <c r="O197" s="59"/>
      <c r="P197" s="59"/>
      <c r="Q197" s="59">
        <v>7</v>
      </c>
      <c r="R197" s="59">
        <v>2</v>
      </c>
      <c r="S197" s="59">
        <f>R197+Q197</f>
        <v>9</v>
      </c>
      <c r="T197" s="59">
        <f t="shared" si="22"/>
        <v>2</v>
      </c>
      <c r="U197" s="59">
        <f>(Q197*3)+(R197*4)</f>
        <v>29</v>
      </c>
      <c r="V197" s="59">
        <f t="shared" si="23"/>
        <v>31</v>
      </c>
      <c r="W197" s="62">
        <f t="shared" si="24"/>
        <v>31</v>
      </c>
      <c r="X197" s="65">
        <f>((S197/S200)*4)*100%</f>
        <v>0.8</v>
      </c>
    </row>
    <row r="198" spans="1:24" ht="15">
      <c r="A198" s="66"/>
      <c r="B198" s="66"/>
      <c r="C198" s="67"/>
      <c r="D198" s="67"/>
      <c r="E198" s="67"/>
      <c r="F198" s="67">
        <f>F197/7</f>
        <v>6.476190476190476</v>
      </c>
      <c r="G198" s="67"/>
      <c r="H198" s="67"/>
      <c r="I198" s="67"/>
      <c r="J198" s="67"/>
      <c r="K198" s="99" t="s">
        <v>200</v>
      </c>
      <c r="L198" s="59"/>
      <c r="M198" s="59"/>
      <c r="N198" s="59"/>
      <c r="O198" s="59"/>
      <c r="P198" s="59"/>
      <c r="Q198" s="59">
        <v>7</v>
      </c>
      <c r="R198" s="59"/>
      <c r="S198" s="59">
        <f>R198+Q198</f>
        <v>7</v>
      </c>
      <c r="T198" s="59">
        <f t="shared" si="22"/>
        <v>0</v>
      </c>
      <c r="U198" s="59">
        <f>(Q198*3)+(R198*4)</f>
        <v>21</v>
      </c>
      <c r="V198" s="59">
        <f t="shared" si="23"/>
        <v>21</v>
      </c>
      <c r="W198" s="62">
        <f>V198*1</f>
        <v>21</v>
      </c>
      <c r="X198" s="65">
        <f>((S198/S200)*4)*100%</f>
        <v>0.6222222222222222</v>
      </c>
    </row>
    <row r="199" spans="1:24" ht="15">
      <c r="A199" s="66"/>
      <c r="B199" s="66"/>
      <c r="C199" s="67"/>
      <c r="D199" s="67"/>
      <c r="E199" s="67"/>
      <c r="F199" s="67" t="s">
        <v>342</v>
      </c>
      <c r="G199" s="67"/>
      <c r="H199" s="67"/>
      <c r="I199" s="67"/>
      <c r="J199" s="67"/>
      <c r="K199" s="99" t="s">
        <v>273</v>
      </c>
      <c r="L199" s="59"/>
      <c r="M199" s="59"/>
      <c r="N199" s="59"/>
      <c r="O199" s="59"/>
      <c r="P199" s="59"/>
      <c r="Q199" s="59">
        <v>7</v>
      </c>
      <c r="R199" s="59">
        <v>1</v>
      </c>
      <c r="S199" s="59">
        <f>R199+Q199</f>
        <v>8</v>
      </c>
      <c r="T199" s="59">
        <f t="shared" si="22"/>
        <v>0</v>
      </c>
      <c r="U199" s="59">
        <f>(Q199*3)+(R199*4)</f>
        <v>25</v>
      </c>
      <c r="V199" s="59">
        <f t="shared" si="23"/>
        <v>25</v>
      </c>
      <c r="W199" s="62">
        <f t="shared" si="24"/>
        <v>25</v>
      </c>
      <c r="X199" s="65">
        <f>((S199/S200)*4)*100%</f>
        <v>0.7111111111111111</v>
      </c>
    </row>
    <row r="200" spans="1:24" ht="15">
      <c r="A200" s="119" t="s">
        <v>155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70"/>
      <c r="M200" s="70">
        <f>SUM(M194:M199)</f>
        <v>8</v>
      </c>
      <c r="N200" s="70"/>
      <c r="O200" s="70"/>
      <c r="P200" s="70"/>
      <c r="Q200" s="70">
        <f>SUM(Q195:Q199)</f>
        <v>28</v>
      </c>
      <c r="R200" s="70">
        <f aca="true" t="shared" si="25" ref="R200:X200">SUM(R194:R199)</f>
        <v>10</v>
      </c>
      <c r="S200" s="71">
        <f t="shared" si="25"/>
        <v>45</v>
      </c>
      <c r="T200" s="71">
        <f t="shared" si="25"/>
        <v>16</v>
      </c>
      <c r="U200" s="71">
        <f t="shared" si="25"/>
        <v>124</v>
      </c>
      <c r="V200" s="70">
        <f t="shared" si="25"/>
        <v>140</v>
      </c>
      <c r="W200" s="70">
        <f t="shared" si="25"/>
        <v>140</v>
      </c>
      <c r="X200" s="82">
        <f t="shared" si="25"/>
        <v>4</v>
      </c>
    </row>
    <row r="201" spans="1:24" ht="15">
      <c r="A201" s="61" t="s">
        <v>274</v>
      </c>
      <c r="B201" s="61" t="s">
        <v>275</v>
      </c>
      <c r="C201" s="59">
        <v>7</v>
      </c>
      <c r="D201" s="59"/>
      <c r="E201" s="59"/>
      <c r="F201" s="59">
        <v>7</v>
      </c>
      <c r="G201" s="41">
        <f>F201*4</f>
        <v>28</v>
      </c>
      <c r="H201" s="41"/>
      <c r="I201" s="41"/>
      <c r="J201" s="41"/>
      <c r="K201" s="41" t="s">
        <v>276</v>
      </c>
      <c r="L201" s="41"/>
      <c r="M201" s="41"/>
      <c r="N201" s="41"/>
      <c r="O201" s="41"/>
      <c r="P201" s="41"/>
      <c r="Q201" s="41"/>
      <c r="R201" s="41">
        <v>4</v>
      </c>
      <c r="S201" s="41">
        <f>R201</f>
        <v>4</v>
      </c>
      <c r="T201" s="41"/>
      <c r="U201" s="41">
        <f>S201*4</f>
        <v>16</v>
      </c>
      <c r="V201" s="59">
        <f>U201+T201</f>
        <v>16</v>
      </c>
      <c r="W201" s="62">
        <f t="shared" si="24"/>
        <v>16</v>
      </c>
      <c r="X201" s="65">
        <f>((S201/S216)*7)*100%</f>
        <v>0.5283018867924528</v>
      </c>
    </row>
    <row r="202" spans="1:24" ht="15">
      <c r="A202" s="66"/>
      <c r="B202" s="66"/>
      <c r="C202" s="41"/>
      <c r="D202" s="41"/>
      <c r="E202" s="41"/>
      <c r="F202" s="104">
        <f>(F201*4)*14</f>
        <v>392</v>
      </c>
      <c r="G202" s="41">
        <f>G201*14</f>
        <v>392</v>
      </c>
      <c r="H202" s="41"/>
      <c r="I202" s="41"/>
      <c r="J202" s="41"/>
      <c r="K202" s="41" t="s">
        <v>172</v>
      </c>
      <c r="L202" s="41"/>
      <c r="M202" s="41"/>
      <c r="N202" s="41"/>
      <c r="O202" s="41"/>
      <c r="P202" s="41"/>
      <c r="Q202" s="41"/>
      <c r="R202" s="41">
        <v>3</v>
      </c>
      <c r="S202" s="41">
        <f aca="true" t="shared" si="26" ref="S202:S215">R202</f>
        <v>3</v>
      </c>
      <c r="T202" s="41"/>
      <c r="U202" s="41">
        <f aca="true" t="shared" si="27" ref="U202:U215">S202*4</f>
        <v>12</v>
      </c>
      <c r="V202" s="59">
        <f aca="true" t="shared" si="28" ref="V202:V215">U202+T202</f>
        <v>12</v>
      </c>
      <c r="W202" s="62">
        <f t="shared" si="24"/>
        <v>12</v>
      </c>
      <c r="X202" s="65">
        <f>((S202/S216)*7)*100%</f>
        <v>0.39622641509433965</v>
      </c>
    </row>
    <row r="203" spans="1:24" ht="15">
      <c r="A203" s="66"/>
      <c r="B203" s="66"/>
      <c r="C203" s="41"/>
      <c r="D203" s="41"/>
      <c r="E203" s="41"/>
      <c r="F203" s="41"/>
      <c r="G203" s="41"/>
      <c r="H203" s="41"/>
      <c r="I203" s="41"/>
      <c r="J203" s="41"/>
      <c r="K203" s="41" t="s">
        <v>228</v>
      </c>
      <c r="L203" s="41"/>
      <c r="M203" s="41"/>
      <c r="N203" s="41"/>
      <c r="O203" s="41"/>
      <c r="P203" s="41"/>
      <c r="Q203" s="41"/>
      <c r="R203" s="41">
        <v>3</v>
      </c>
      <c r="S203" s="41">
        <f t="shared" si="26"/>
        <v>3</v>
      </c>
      <c r="T203" s="41"/>
      <c r="U203" s="41">
        <f t="shared" si="27"/>
        <v>12</v>
      </c>
      <c r="V203" s="59">
        <f t="shared" si="28"/>
        <v>12</v>
      </c>
      <c r="W203" s="62">
        <f t="shared" si="24"/>
        <v>12</v>
      </c>
      <c r="X203" s="65">
        <f>((S203/S216)*7)*100%</f>
        <v>0.39622641509433965</v>
      </c>
    </row>
    <row r="204" spans="1:24" ht="15">
      <c r="A204" s="66"/>
      <c r="B204" s="66"/>
      <c r="C204" s="41"/>
      <c r="D204" s="41"/>
      <c r="E204" s="41"/>
      <c r="F204" s="41"/>
      <c r="G204" s="41"/>
      <c r="H204" s="41"/>
      <c r="I204" s="41"/>
      <c r="J204" s="41"/>
      <c r="K204" s="41" t="s">
        <v>277</v>
      </c>
      <c r="L204" s="41"/>
      <c r="M204" s="41"/>
      <c r="N204" s="41"/>
      <c r="O204" s="41"/>
      <c r="P204" s="41"/>
      <c r="Q204" s="41"/>
      <c r="R204" s="41">
        <v>3</v>
      </c>
      <c r="S204" s="41">
        <f t="shared" si="26"/>
        <v>3</v>
      </c>
      <c r="T204" s="41"/>
      <c r="U204" s="41">
        <f t="shared" si="27"/>
        <v>12</v>
      </c>
      <c r="V204" s="59">
        <f t="shared" si="28"/>
        <v>12</v>
      </c>
      <c r="W204" s="62">
        <f t="shared" si="24"/>
        <v>12</v>
      </c>
      <c r="X204" s="65">
        <f>((S204/S216)*7)*100%</f>
        <v>0.39622641509433965</v>
      </c>
    </row>
    <row r="205" spans="1:24" ht="15">
      <c r="A205" s="66"/>
      <c r="B205" s="66"/>
      <c r="C205" s="41"/>
      <c r="D205" s="41"/>
      <c r="E205" s="41"/>
      <c r="F205" s="41"/>
      <c r="G205" s="41"/>
      <c r="H205" s="41"/>
      <c r="I205" s="41"/>
      <c r="J205" s="41"/>
      <c r="K205" s="41" t="s">
        <v>263</v>
      </c>
      <c r="L205" s="41"/>
      <c r="M205" s="41"/>
      <c r="N205" s="41"/>
      <c r="O205" s="41"/>
      <c r="P205" s="41"/>
      <c r="Q205" s="41"/>
      <c r="R205" s="41">
        <v>3</v>
      </c>
      <c r="S205" s="41">
        <f t="shared" si="26"/>
        <v>3</v>
      </c>
      <c r="T205" s="41"/>
      <c r="U205" s="41">
        <f t="shared" si="27"/>
        <v>12</v>
      </c>
      <c r="V205" s="59">
        <f t="shared" si="28"/>
        <v>12</v>
      </c>
      <c r="W205" s="62">
        <f t="shared" si="24"/>
        <v>12</v>
      </c>
      <c r="X205" s="65">
        <f>((S205/S216)*7)*100%</f>
        <v>0.39622641509433965</v>
      </c>
    </row>
    <row r="206" spans="1:24" ht="15">
      <c r="A206" s="66"/>
      <c r="B206" s="66"/>
      <c r="C206" s="41"/>
      <c r="D206" s="41"/>
      <c r="E206" s="41"/>
      <c r="F206" s="41"/>
      <c r="G206" s="41"/>
      <c r="H206" s="41"/>
      <c r="I206" s="41"/>
      <c r="J206" s="41"/>
      <c r="K206" s="41" t="s">
        <v>264</v>
      </c>
      <c r="L206" s="41"/>
      <c r="M206" s="41"/>
      <c r="N206" s="41"/>
      <c r="O206" s="41"/>
      <c r="P206" s="41"/>
      <c r="Q206" s="41"/>
      <c r="R206" s="41">
        <v>3</v>
      </c>
      <c r="S206" s="41">
        <f t="shared" si="26"/>
        <v>3</v>
      </c>
      <c r="T206" s="41"/>
      <c r="U206" s="41">
        <f t="shared" si="27"/>
        <v>12</v>
      </c>
      <c r="V206" s="59">
        <f t="shared" si="28"/>
        <v>12</v>
      </c>
      <c r="W206" s="62">
        <f t="shared" si="24"/>
        <v>12</v>
      </c>
      <c r="X206" s="65">
        <f>((S206/S216)*7)*100%</f>
        <v>0.39622641509433965</v>
      </c>
    </row>
    <row r="207" spans="1:24" ht="15">
      <c r="A207" s="66"/>
      <c r="B207" s="66"/>
      <c r="C207" s="41"/>
      <c r="D207" s="41"/>
      <c r="E207" s="41"/>
      <c r="F207" s="41"/>
      <c r="G207" s="41"/>
      <c r="H207" s="41"/>
      <c r="I207" s="41"/>
      <c r="J207" s="41"/>
      <c r="K207" s="41" t="s">
        <v>278</v>
      </c>
      <c r="L207" s="41"/>
      <c r="M207" s="41"/>
      <c r="N207" s="41"/>
      <c r="O207" s="41"/>
      <c r="P207" s="41"/>
      <c r="Q207" s="41"/>
      <c r="R207" s="41">
        <v>3</v>
      </c>
      <c r="S207" s="41">
        <f t="shared" si="26"/>
        <v>3</v>
      </c>
      <c r="T207" s="41"/>
      <c r="U207" s="41">
        <f t="shared" si="27"/>
        <v>12</v>
      </c>
      <c r="V207" s="59">
        <f t="shared" si="28"/>
        <v>12</v>
      </c>
      <c r="W207" s="62">
        <f t="shared" si="24"/>
        <v>12</v>
      </c>
      <c r="X207" s="65">
        <f>((S207/S216)*7)*100%</f>
        <v>0.39622641509433965</v>
      </c>
    </row>
    <row r="208" spans="1:24" ht="15">
      <c r="A208" s="66"/>
      <c r="B208" s="66"/>
      <c r="C208" s="41"/>
      <c r="D208" s="41"/>
      <c r="E208" s="41"/>
      <c r="F208" s="41"/>
      <c r="G208" s="41"/>
      <c r="H208" s="41"/>
      <c r="I208" s="41"/>
      <c r="J208" s="41"/>
      <c r="K208" s="41" t="s">
        <v>262</v>
      </c>
      <c r="L208" s="41"/>
      <c r="M208" s="41"/>
      <c r="N208" s="41"/>
      <c r="O208" s="41"/>
      <c r="P208" s="41"/>
      <c r="Q208" s="41"/>
      <c r="R208" s="41">
        <v>4</v>
      </c>
      <c r="S208" s="41">
        <f t="shared" si="26"/>
        <v>4</v>
      </c>
      <c r="T208" s="41"/>
      <c r="U208" s="41">
        <f t="shared" si="27"/>
        <v>16</v>
      </c>
      <c r="V208" s="59">
        <f t="shared" si="28"/>
        <v>16</v>
      </c>
      <c r="W208" s="62">
        <f t="shared" si="24"/>
        <v>16</v>
      </c>
      <c r="X208" s="65">
        <f>((S208/S216)*7)*100%</f>
        <v>0.5283018867924528</v>
      </c>
    </row>
    <row r="209" spans="1:24" ht="15">
      <c r="A209" s="66"/>
      <c r="B209" s="66"/>
      <c r="C209" s="41"/>
      <c r="D209" s="41"/>
      <c r="E209" s="41"/>
      <c r="F209" s="41"/>
      <c r="G209" s="41"/>
      <c r="H209" s="41"/>
      <c r="I209" s="41"/>
      <c r="J209" s="41"/>
      <c r="K209" s="41" t="s">
        <v>272</v>
      </c>
      <c r="L209" s="41"/>
      <c r="M209" s="41"/>
      <c r="N209" s="41"/>
      <c r="O209" s="41"/>
      <c r="P209" s="41"/>
      <c r="Q209" s="41"/>
      <c r="R209" s="41">
        <v>4</v>
      </c>
      <c r="S209" s="41">
        <f t="shared" si="26"/>
        <v>4</v>
      </c>
      <c r="T209" s="41"/>
      <c r="U209" s="41">
        <f t="shared" si="27"/>
        <v>16</v>
      </c>
      <c r="V209" s="59">
        <f t="shared" si="28"/>
        <v>16</v>
      </c>
      <c r="W209" s="62">
        <f t="shared" si="24"/>
        <v>16</v>
      </c>
      <c r="X209" s="65">
        <f>((S209/S216)*7)*100%</f>
        <v>0.5283018867924528</v>
      </c>
    </row>
    <row r="210" spans="1:24" ht="15">
      <c r="A210" s="66"/>
      <c r="B210" s="66"/>
      <c r="C210" s="41"/>
      <c r="D210" s="41"/>
      <c r="E210" s="41"/>
      <c r="F210" s="41"/>
      <c r="G210" s="41"/>
      <c r="H210" s="41"/>
      <c r="I210" s="41"/>
      <c r="J210" s="41"/>
      <c r="K210" s="41" t="s">
        <v>279</v>
      </c>
      <c r="L210" s="41"/>
      <c r="M210" s="41"/>
      <c r="N210" s="41"/>
      <c r="O210" s="41"/>
      <c r="P210" s="41"/>
      <c r="Q210" s="41"/>
      <c r="R210" s="41">
        <v>4</v>
      </c>
      <c r="S210" s="41">
        <f t="shared" si="26"/>
        <v>4</v>
      </c>
      <c r="T210" s="41"/>
      <c r="U210" s="41">
        <f t="shared" si="27"/>
        <v>16</v>
      </c>
      <c r="V210" s="59">
        <f t="shared" si="28"/>
        <v>16</v>
      </c>
      <c r="W210" s="62">
        <f t="shared" si="24"/>
        <v>16</v>
      </c>
      <c r="X210" s="65">
        <f>((S210/S216)*7)*100%</f>
        <v>0.5283018867924528</v>
      </c>
    </row>
    <row r="211" spans="1:24" ht="15">
      <c r="A211" s="66"/>
      <c r="B211" s="66"/>
      <c r="C211" s="41"/>
      <c r="D211" s="41"/>
      <c r="E211" s="41"/>
      <c r="F211" s="41"/>
      <c r="G211" s="41"/>
      <c r="H211" s="41"/>
      <c r="I211" s="41"/>
      <c r="J211" s="41"/>
      <c r="K211" s="41" t="s">
        <v>280</v>
      </c>
      <c r="L211" s="41"/>
      <c r="M211" s="41"/>
      <c r="N211" s="41"/>
      <c r="O211" s="41"/>
      <c r="P211" s="41"/>
      <c r="Q211" s="41"/>
      <c r="R211" s="41">
        <v>4</v>
      </c>
      <c r="S211" s="41">
        <f t="shared" si="26"/>
        <v>4</v>
      </c>
      <c r="T211" s="41"/>
      <c r="U211" s="41">
        <f t="shared" si="27"/>
        <v>16</v>
      </c>
      <c r="V211" s="59">
        <f t="shared" si="28"/>
        <v>16</v>
      </c>
      <c r="W211" s="62">
        <f t="shared" si="24"/>
        <v>16</v>
      </c>
      <c r="X211" s="65">
        <f>((S211/S216)*7)*100%</f>
        <v>0.5283018867924528</v>
      </c>
    </row>
    <row r="212" spans="1:24" ht="15">
      <c r="A212" s="66"/>
      <c r="B212" s="66"/>
      <c r="C212" s="41"/>
      <c r="D212" s="41"/>
      <c r="E212" s="41"/>
      <c r="F212" s="41"/>
      <c r="G212" s="41"/>
      <c r="H212" s="41"/>
      <c r="I212" s="41"/>
      <c r="J212" s="41"/>
      <c r="K212" s="41" t="s">
        <v>255</v>
      </c>
      <c r="L212" s="41"/>
      <c r="M212" s="41"/>
      <c r="N212" s="41"/>
      <c r="O212" s="41"/>
      <c r="P212" s="41"/>
      <c r="Q212" s="41"/>
      <c r="R212" s="41">
        <v>4</v>
      </c>
      <c r="S212" s="41">
        <f t="shared" si="26"/>
        <v>4</v>
      </c>
      <c r="T212" s="41"/>
      <c r="U212" s="41">
        <f t="shared" si="27"/>
        <v>16</v>
      </c>
      <c r="V212" s="59">
        <f t="shared" si="28"/>
        <v>16</v>
      </c>
      <c r="W212" s="62">
        <f t="shared" si="24"/>
        <v>16</v>
      </c>
      <c r="X212" s="65">
        <f>((S212/S216)*7)*100%</f>
        <v>0.5283018867924528</v>
      </c>
    </row>
    <row r="213" spans="1:24" ht="15">
      <c r="A213" s="66"/>
      <c r="B213" s="66"/>
      <c r="C213" s="41"/>
      <c r="D213" s="41"/>
      <c r="E213" s="41"/>
      <c r="F213" s="41"/>
      <c r="G213" s="41"/>
      <c r="H213" s="41"/>
      <c r="I213" s="41"/>
      <c r="J213" s="41"/>
      <c r="K213" s="41" t="s">
        <v>200</v>
      </c>
      <c r="L213" s="41"/>
      <c r="M213" s="41"/>
      <c r="N213" s="41"/>
      <c r="O213" s="41"/>
      <c r="P213" s="41"/>
      <c r="Q213" s="41"/>
      <c r="R213" s="41">
        <v>4</v>
      </c>
      <c r="S213" s="41">
        <f t="shared" si="26"/>
        <v>4</v>
      </c>
      <c r="T213" s="41"/>
      <c r="U213" s="41">
        <f t="shared" si="27"/>
        <v>16</v>
      </c>
      <c r="V213" s="59">
        <f t="shared" si="28"/>
        <v>16</v>
      </c>
      <c r="W213" s="62">
        <f t="shared" si="24"/>
        <v>16</v>
      </c>
      <c r="X213" s="65">
        <f>((S213/S216)*7)*100%</f>
        <v>0.5283018867924528</v>
      </c>
    </row>
    <row r="214" spans="1:24" ht="15">
      <c r="A214" s="66"/>
      <c r="B214" s="66"/>
      <c r="C214" s="41"/>
      <c r="D214" s="41"/>
      <c r="E214" s="41"/>
      <c r="F214" s="41"/>
      <c r="G214" s="41"/>
      <c r="H214" s="41"/>
      <c r="I214" s="41"/>
      <c r="J214" s="41"/>
      <c r="K214" s="41" t="s">
        <v>281</v>
      </c>
      <c r="L214" s="41"/>
      <c r="M214" s="41"/>
      <c r="N214" s="41"/>
      <c r="O214" s="41"/>
      <c r="P214" s="41"/>
      <c r="Q214" s="41"/>
      <c r="R214" s="41">
        <v>4</v>
      </c>
      <c r="S214" s="41">
        <f t="shared" si="26"/>
        <v>4</v>
      </c>
      <c r="T214" s="41"/>
      <c r="U214" s="41">
        <f t="shared" si="27"/>
        <v>16</v>
      </c>
      <c r="V214" s="59">
        <f t="shared" si="28"/>
        <v>16</v>
      </c>
      <c r="W214" s="62">
        <f t="shared" si="24"/>
        <v>16</v>
      </c>
      <c r="X214" s="65">
        <f>((S214/S216)*7)*100%</f>
        <v>0.5283018867924528</v>
      </c>
    </row>
    <row r="215" spans="1:24" ht="15">
      <c r="A215" s="66"/>
      <c r="B215" s="66"/>
      <c r="C215" s="41"/>
      <c r="D215" s="41"/>
      <c r="E215" s="41"/>
      <c r="F215" s="41"/>
      <c r="G215" s="41"/>
      <c r="H215" s="41"/>
      <c r="I215" s="41"/>
      <c r="J215" s="41"/>
      <c r="K215" s="41" t="s">
        <v>240</v>
      </c>
      <c r="L215" s="41"/>
      <c r="M215" s="41"/>
      <c r="N215" s="41"/>
      <c r="O215" s="41"/>
      <c r="P215" s="41"/>
      <c r="Q215" s="41"/>
      <c r="R215" s="41">
        <v>3</v>
      </c>
      <c r="S215" s="41">
        <f t="shared" si="26"/>
        <v>3</v>
      </c>
      <c r="T215" s="41"/>
      <c r="U215" s="41">
        <f t="shared" si="27"/>
        <v>12</v>
      </c>
      <c r="V215" s="59">
        <f t="shared" si="28"/>
        <v>12</v>
      </c>
      <c r="W215" s="62">
        <f t="shared" si="24"/>
        <v>12</v>
      </c>
      <c r="X215" s="65">
        <f>((S215/S216)*7)*100%</f>
        <v>0.39622641509433965</v>
      </c>
    </row>
    <row r="216" spans="1:24" ht="15">
      <c r="A216" s="119" t="s">
        <v>155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70"/>
      <c r="M216" s="70"/>
      <c r="N216" s="70"/>
      <c r="O216" s="70"/>
      <c r="P216" s="70"/>
      <c r="Q216" s="70"/>
      <c r="R216" s="70"/>
      <c r="S216" s="70">
        <f>SUM(S201:S215)</f>
        <v>53</v>
      </c>
      <c r="T216" s="70">
        <f>SUM(T220:T234)</f>
        <v>0</v>
      </c>
      <c r="U216" s="70">
        <f>SUM(U201:U215)</f>
        <v>212</v>
      </c>
      <c r="V216" s="70">
        <f>SUM(V201:V215)</f>
        <v>212</v>
      </c>
      <c r="W216" s="70">
        <f>SUM(W201:W215)</f>
        <v>212</v>
      </c>
      <c r="X216" s="82">
        <f>SUM(X201:X215)</f>
        <v>7</v>
      </c>
    </row>
    <row r="217" spans="1:24" ht="15">
      <c r="A217" s="120" t="s">
        <v>155</v>
      </c>
      <c r="B217" s="121"/>
      <c r="C217" s="78">
        <f>C191+C194+C186+C183+C201</f>
        <v>18</v>
      </c>
      <c r="D217" s="78"/>
      <c r="E217" s="78"/>
      <c r="F217" s="78">
        <v>15</v>
      </c>
      <c r="G217" s="78"/>
      <c r="H217" s="78"/>
      <c r="I217" s="78"/>
      <c r="J217" s="78"/>
      <c r="K217" s="105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</row>
    <row r="219" spans="6:18" ht="15">
      <c r="F219" t="s">
        <v>37</v>
      </c>
      <c r="R219" t="s">
        <v>203</v>
      </c>
    </row>
    <row r="220" spans="1:18" ht="15">
      <c r="A220" t="s">
        <v>204</v>
      </c>
      <c r="K220" t="s">
        <v>205</v>
      </c>
      <c r="R220" t="s">
        <v>206</v>
      </c>
    </row>
    <row r="223" spans="1:18" ht="15">
      <c r="A223" t="s">
        <v>41</v>
      </c>
      <c r="K223" t="s">
        <v>207</v>
      </c>
      <c r="R223" t="s">
        <v>208</v>
      </c>
    </row>
    <row r="262" spans="1:10" ht="15">
      <c r="A262" t="s">
        <v>282</v>
      </c>
      <c r="I262">
        <v>112</v>
      </c>
      <c r="J262">
        <v>160</v>
      </c>
    </row>
    <row r="263" spans="1:10" ht="15">
      <c r="A263" t="s">
        <v>283</v>
      </c>
      <c r="I263">
        <v>32</v>
      </c>
      <c r="J263">
        <f>9*16</f>
        <v>144</v>
      </c>
    </row>
    <row r="264" ht="15">
      <c r="A264" t="s">
        <v>284</v>
      </c>
    </row>
    <row r="265" spans="1:10" ht="15">
      <c r="A265" t="s">
        <v>285</v>
      </c>
      <c r="I265">
        <f>3*16</f>
        <v>48</v>
      </c>
      <c r="J265">
        <f>10*16</f>
        <v>160</v>
      </c>
    </row>
    <row r="266" spans="1:10" ht="15">
      <c r="A266" t="s">
        <v>286</v>
      </c>
      <c r="I266">
        <f>5*16</f>
        <v>80</v>
      </c>
      <c r="J266">
        <f>13*16</f>
        <v>208</v>
      </c>
    </row>
    <row r="267" ht="15">
      <c r="A267" t="s">
        <v>287</v>
      </c>
    </row>
  </sheetData>
  <sheetProtection/>
  <mergeCells count="102">
    <mergeCell ref="T7:U7"/>
    <mergeCell ref="V7:V9"/>
    <mergeCell ref="W7:W9"/>
    <mergeCell ref="A1:W1"/>
    <mergeCell ref="A2:W2"/>
    <mergeCell ref="A3:W3"/>
    <mergeCell ref="A7:A9"/>
    <mergeCell ref="B7:B9"/>
    <mergeCell ref="C7:C9"/>
    <mergeCell ref="D7:F7"/>
    <mergeCell ref="G7:G9"/>
    <mergeCell ref="H7:H9"/>
    <mergeCell ref="I7:J8"/>
    <mergeCell ref="X7:X9"/>
    <mergeCell ref="D8:D9"/>
    <mergeCell ref="E8:E9"/>
    <mergeCell ref="F8:F9"/>
    <mergeCell ref="L8:O8"/>
    <mergeCell ref="T8:U8"/>
    <mergeCell ref="P8:Q8"/>
    <mergeCell ref="K7:K9"/>
    <mergeCell ref="L7:R7"/>
    <mergeCell ref="S7:S9"/>
    <mergeCell ref="A14:K14"/>
    <mergeCell ref="A17:K17"/>
    <mergeCell ref="A20:K20"/>
    <mergeCell ref="A25:K25"/>
    <mergeCell ref="A29:K29"/>
    <mergeCell ref="A32:K32"/>
    <mergeCell ref="A38:K38"/>
    <mergeCell ref="A41:K41"/>
    <mergeCell ref="A42:B42"/>
    <mergeCell ref="A88:W88"/>
    <mergeCell ref="A89:W89"/>
    <mergeCell ref="A90:W90"/>
    <mergeCell ref="L94:R94"/>
    <mergeCell ref="S94:S96"/>
    <mergeCell ref="T94:U94"/>
    <mergeCell ref="V94:V96"/>
    <mergeCell ref="A94:A96"/>
    <mergeCell ref="B94:B96"/>
    <mergeCell ref="C94:C96"/>
    <mergeCell ref="D94:F94"/>
    <mergeCell ref="G94:G96"/>
    <mergeCell ref="H94:H96"/>
    <mergeCell ref="W94:W96"/>
    <mergeCell ref="X94:X96"/>
    <mergeCell ref="D95:D96"/>
    <mergeCell ref="E95:E96"/>
    <mergeCell ref="F95:F96"/>
    <mergeCell ref="L95:O95"/>
    <mergeCell ref="P95:R95"/>
    <mergeCell ref="T95:U95"/>
    <mergeCell ref="I94:J95"/>
    <mergeCell ref="K94:K96"/>
    <mergeCell ref="I97:J97"/>
    <mergeCell ref="I98:J98"/>
    <mergeCell ref="A102:K102"/>
    <mergeCell ref="I103:J103"/>
    <mergeCell ref="I104:J104"/>
    <mergeCell ref="A109:K109"/>
    <mergeCell ref="I110:J110"/>
    <mergeCell ref="I111:J111"/>
    <mergeCell ref="A114:K114"/>
    <mergeCell ref="I115:J115"/>
    <mergeCell ref="I116:J116"/>
    <mergeCell ref="A123:K123"/>
    <mergeCell ref="G180:G182"/>
    <mergeCell ref="H180:H182"/>
    <mergeCell ref="I180:J181"/>
    <mergeCell ref="I124:J124"/>
    <mergeCell ref="I125:J125"/>
    <mergeCell ref="A128:K128"/>
    <mergeCell ref="I129:J129"/>
    <mergeCell ref="A131:K131"/>
    <mergeCell ref="A132:B132"/>
    <mergeCell ref="T180:U180"/>
    <mergeCell ref="V180:V182"/>
    <mergeCell ref="W180:W182"/>
    <mergeCell ref="A174:W174"/>
    <mergeCell ref="A175:W175"/>
    <mergeCell ref="A176:W176"/>
    <mergeCell ref="A180:A182"/>
    <mergeCell ref="B180:B182"/>
    <mergeCell ref="C180:C182"/>
    <mergeCell ref="D180:F180"/>
    <mergeCell ref="X180:X182"/>
    <mergeCell ref="D181:D182"/>
    <mergeCell ref="E181:E182"/>
    <mergeCell ref="F181:F182"/>
    <mergeCell ref="L181:O181"/>
    <mergeCell ref="P181:Q181"/>
    <mergeCell ref="T181:U181"/>
    <mergeCell ref="K180:K182"/>
    <mergeCell ref="L180:R180"/>
    <mergeCell ref="S180:S182"/>
    <mergeCell ref="A185:K185"/>
    <mergeCell ref="A190:K190"/>
    <mergeCell ref="A193:K193"/>
    <mergeCell ref="A200:K200"/>
    <mergeCell ref="A216:K216"/>
    <mergeCell ref="A217:B2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7.8515625" style="0" customWidth="1"/>
    <col min="2" max="2" width="50.57421875" style="0" customWidth="1"/>
  </cols>
  <sheetData>
    <row r="1" spans="1:2" ht="15">
      <c r="A1" s="143" t="s">
        <v>54</v>
      </c>
      <c r="B1" s="143"/>
    </row>
    <row r="2" spans="1:2" ht="15">
      <c r="A2" s="143" t="s">
        <v>55</v>
      </c>
      <c r="B2" s="143"/>
    </row>
    <row r="3" spans="1:2" ht="15">
      <c r="A3" s="143" t="s">
        <v>56</v>
      </c>
      <c r="B3" s="143"/>
    </row>
    <row r="4" spans="1:2" ht="15">
      <c r="A4" s="43"/>
      <c r="B4" s="43"/>
    </row>
    <row r="5" spans="1:2" ht="15">
      <c r="A5" s="43"/>
      <c r="B5" s="43"/>
    </row>
    <row r="6" spans="1:2" ht="15">
      <c r="A6" s="43" t="s">
        <v>57</v>
      </c>
      <c r="B6" s="43"/>
    </row>
    <row r="7" spans="1:2" ht="15">
      <c r="A7" s="41" t="s">
        <v>58</v>
      </c>
      <c r="B7" s="44" t="s">
        <v>59</v>
      </c>
    </row>
    <row r="8" spans="1:2" ht="15">
      <c r="A8" s="41" t="s">
        <v>60</v>
      </c>
      <c r="B8" s="45" t="s">
        <v>61</v>
      </c>
    </row>
    <row r="9" spans="1:2" ht="15">
      <c r="A9" s="41" t="s">
        <v>62</v>
      </c>
      <c r="B9" s="45" t="s">
        <v>63</v>
      </c>
    </row>
    <row r="10" spans="1:2" ht="15">
      <c r="A10" s="41" t="s">
        <v>64</v>
      </c>
      <c r="B10" s="44" t="s">
        <v>65</v>
      </c>
    </row>
    <row r="11" spans="1:2" ht="15">
      <c r="A11" s="41" t="s">
        <v>66</v>
      </c>
      <c r="B11" s="46" t="s">
        <v>67</v>
      </c>
    </row>
    <row r="12" spans="1:2" ht="15">
      <c r="A12" s="41" t="s">
        <v>62</v>
      </c>
      <c r="B12" s="44" t="s">
        <v>68</v>
      </c>
    </row>
    <row r="13" spans="1:2" ht="15">
      <c r="A13" s="41" t="s">
        <v>69</v>
      </c>
      <c r="B13" s="47" t="s">
        <v>70</v>
      </c>
    </row>
    <row r="14" spans="1:2" ht="15">
      <c r="A14" s="41" t="s">
        <v>71</v>
      </c>
      <c r="B14" s="45" t="s">
        <v>72</v>
      </c>
    </row>
    <row r="15" spans="1:2" ht="15">
      <c r="A15" s="41" t="s">
        <v>73</v>
      </c>
      <c r="B15" s="45" t="s">
        <v>74</v>
      </c>
    </row>
    <row r="16" spans="1:2" ht="15">
      <c r="A16" s="41" t="s">
        <v>75</v>
      </c>
      <c r="B16" s="48" t="s">
        <v>76</v>
      </c>
    </row>
    <row r="17" spans="1:2" ht="15">
      <c r="A17" s="49" t="s">
        <v>77</v>
      </c>
      <c r="B17" s="45" t="s">
        <v>78</v>
      </c>
    </row>
    <row r="18" spans="1:2" ht="15">
      <c r="A18" s="50" t="s">
        <v>79</v>
      </c>
      <c r="B18" s="45" t="s">
        <v>80</v>
      </c>
    </row>
    <row r="19" spans="1:2" ht="15">
      <c r="A19" s="41" t="s">
        <v>81</v>
      </c>
      <c r="B19" s="51" t="s">
        <v>82</v>
      </c>
    </row>
    <row r="20" spans="1:2" ht="15">
      <c r="A20" s="50" t="s">
        <v>83</v>
      </c>
      <c r="B20" s="45" t="s">
        <v>84</v>
      </c>
    </row>
    <row r="21" spans="1:2" ht="15">
      <c r="A21" s="41" t="s">
        <v>85</v>
      </c>
      <c r="B21" s="51" t="s">
        <v>86</v>
      </c>
    </row>
    <row r="22" spans="1:2" ht="15">
      <c r="A22" s="41" t="s">
        <v>87</v>
      </c>
      <c r="B22" s="45" t="s">
        <v>80</v>
      </c>
    </row>
    <row r="23" spans="1:2" ht="15">
      <c r="A23" s="50" t="s">
        <v>88</v>
      </c>
      <c r="B23" s="41" t="s">
        <v>89</v>
      </c>
    </row>
    <row r="24" spans="1:2" ht="15">
      <c r="A24" s="41" t="s">
        <v>90</v>
      </c>
      <c r="B24" s="41" t="s">
        <v>91</v>
      </c>
    </row>
    <row r="27" ht="15">
      <c r="A27" s="43" t="s">
        <v>92</v>
      </c>
    </row>
    <row r="28" spans="1:2" ht="15">
      <c r="A28" s="41" t="s">
        <v>58</v>
      </c>
      <c r="B28" s="44" t="s">
        <v>59</v>
      </c>
    </row>
    <row r="29" spans="1:2" ht="15">
      <c r="A29" s="41" t="s">
        <v>60</v>
      </c>
      <c r="B29" s="45" t="s">
        <v>93</v>
      </c>
    </row>
    <row r="30" spans="1:2" ht="15">
      <c r="A30" s="41" t="s">
        <v>94</v>
      </c>
      <c r="B30" s="41" t="s">
        <v>95</v>
      </c>
    </row>
    <row r="31" spans="1:2" ht="15">
      <c r="A31" s="41" t="s">
        <v>69</v>
      </c>
      <c r="B31" s="47" t="s">
        <v>96</v>
      </c>
    </row>
    <row r="32" spans="1:2" ht="15">
      <c r="A32" s="41" t="s">
        <v>71</v>
      </c>
      <c r="B32" s="47" t="s">
        <v>72</v>
      </c>
    </row>
    <row r="33" spans="1:2" ht="15">
      <c r="A33" s="41" t="s">
        <v>73</v>
      </c>
      <c r="B33" s="47" t="s">
        <v>97</v>
      </c>
    </row>
    <row r="34" spans="1:2" ht="15">
      <c r="A34" s="41" t="s">
        <v>75</v>
      </c>
      <c r="B34" s="47" t="s">
        <v>76</v>
      </c>
    </row>
    <row r="35" spans="1:2" ht="15">
      <c r="A35" s="50" t="s">
        <v>77</v>
      </c>
      <c r="B35" s="47" t="s">
        <v>78</v>
      </c>
    </row>
    <row r="36" spans="1:2" ht="15">
      <c r="A36" s="49" t="s">
        <v>79</v>
      </c>
      <c r="B36" s="47" t="s">
        <v>98</v>
      </c>
    </row>
    <row r="37" spans="1:2" ht="15">
      <c r="A37" s="41" t="s">
        <v>81</v>
      </c>
      <c r="B37" s="48" t="s">
        <v>99</v>
      </c>
    </row>
    <row r="38" spans="1:2" ht="15">
      <c r="A38" s="50" t="s">
        <v>83</v>
      </c>
      <c r="B38" s="52" t="s">
        <v>84</v>
      </c>
    </row>
    <row r="39" spans="1:2" ht="15">
      <c r="A39" s="41" t="s">
        <v>85</v>
      </c>
      <c r="B39" s="47" t="s">
        <v>86</v>
      </c>
    </row>
    <row r="40" spans="1:2" ht="15">
      <c r="A40" s="41" t="s">
        <v>87</v>
      </c>
      <c r="B40" s="47" t="s">
        <v>98</v>
      </c>
    </row>
    <row r="41" spans="1:2" ht="15">
      <c r="A41" s="50" t="s">
        <v>88</v>
      </c>
      <c r="B41" s="41" t="s">
        <v>100</v>
      </c>
    </row>
    <row r="42" spans="1:2" ht="15">
      <c r="A42" s="41" t="s">
        <v>90</v>
      </c>
      <c r="B42" s="41" t="s">
        <v>91</v>
      </c>
    </row>
    <row r="48" ht="15">
      <c r="A48" s="43" t="s">
        <v>101</v>
      </c>
    </row>
    <row r="49" spans="1:2" ht="15">
      <c r="A49" s="41" t="s">
        <v>58</v>
      </c>
      <c r="B49" s="44" t="s">
        <v>59</v>
      </c>
    </row>
    <row r="50" spans="1:2" ht="15">
      <c r="A50" s="41" t="s">
        <v>60</v>
      </c>
      <c r="B50" s="45" t="s">
        <v>93</v>
      </c>
    </row>
    <row r="51" spans="1:2" ht="15">
      <c r="A51" s="41" t="s">
        <v>94</v>
      </c>
      <c r="B51" s="41" t="s">
        <v>95</v>
      </c>
    </row>
    <row r="52" spans="1:2" ht="15">
      <c r="A52" s="41" t="s">
        <v>102</v>
      </c>
      <c r="B52" s="41" t="s">
        <v>103</v>
      </c>
    </row>
    <row r="53" spans="1:2" ht="15">
      <c r="A53" s="41" t="s">
        <v>104</v>
      </c>
      <c r="B53" s="41" t="s">
        <v>72</v>
      </c>
    </row>
    <row r="54" spans="1:2" ht="15">
      <c r="A54" s="41" t="s">
        <v>105</v>
      </c>
      <c r="B54" s="41" t="s">
        <v>106</v>
      </c>
    </row>
    <row r="55" spans="1:2" ht="15">
      <c r="A55" s="41" t="s">
        <v>107</v>
      </c>
      <c r="B55" s="41" t="s">
        <v>78</v>
      </c>
    </row>
    <row r="56" spans="1:2" ht="15">
      <c r="A56" s="41" t="s">
        <v>108</v>
      </c>
      <c r="B56" s="47" t="s">
        <v>98</v>
      </c>
    </row>
    <row r="57" spans="1:2" ht="15">
      <c r="A57" s="41" t="s">
        <v>109</v>
      </c>
      <c r="B57" s="48" t="s">
        <v>99</v>
      </c>
    </row>
    <row r="58" spans="1:2" ht="15">
      <c r="A58" s="41" t="s">
        <v>110</v>
      </c>
      <c r="B58" s="48" t="s">
        <v>111</v>
      </c>
    </row>
    <row r="59" spans="1:2" ht="15">
      <c r="A59" s="41" t="s">
        <v>112</v>
      </c>
      <c r="B59" s="48" t="s">
        <v>113</v>
      </c>
    </row>
    <row r="60" spans="1:2" ht="15">
      <c r="A60" s="41" t="s">
        <v>114</v>
      </c>
      <c r="B60" s="53" t="s">
        <v>115</v>
      </c>
    </row>
    <row r="61" spans="1:2" ht="15">
      <c r="A61" s="41" t="s">
        <v>75</v>
      </c>
      <c r="B61" s="47" t="s">
        <v>76</v>
      </c>
    </row>
    <row r="62" spans="1:2" ht="15">
      <c r="A62" s="41" t="s">
        <v>116</v>
      </c>
      <c r="B62" s="53" t="s">
        <v>117</v>
      </c>
    </row>
    <row r="63" spans="1:2" ht="15">
      <c r="A63" s="41" t="s">
        <v>118</v>
      </c>
      <c r="B63" s="53" t="s">
        <v>119</v>
      </c>
    </row>
    <row r="64" spans="1:2" ht="15">
      <c r="A64" s="41" t="s">
        <v>120</v>
      </c>
      <c r="B64" s="53" t="s">
        <v>121</v>
      </c>
    </row>
    <row r="65" spans="1:2" ht="15">
      <c r="A65" s="41" t="s">
        <v>122</v>
      </c>
      <c r="B65" s="41" t="s">
        <v>123</v>
      </c>
    </row>
    <row r="66" spans="1:2" ht="15">
      <c r="A66" s="41" t="s">
        <v>124</v>
      </c>
      <c r="B66" s="41" t="s">
        <v>125</v>
      </c>
    </row>
    <row r="67" spans="1:2" ht="15">
      <c r="A67" s="54" t="s">
        <v>126</v>
      </c>
      <c r="B67" s="52" t="s">
        <v>84</v>
      </c>
    </row>
    <row r="68" spans="1:2" ht="15">
      <c r="A68" s="41" t="s">
        <v>127</v>
      </c>
      <c r="B68" s="47" t="s">
        <v>86</v>
      </c>
    </row>
    <row r="69" spans="1:2" ht="15">
      <c r="A69" s="41" t="s">
        <v>128</v>
      </c>
      <c r="B69" s="47" t="s">
        <v>98</v>
      </c>
    </row>
    <row r="70" spans="1:2" ht="15">
      <c r="A70" s="41" t="s">
        <v>129</v>
      </c>
      <c r="B70" s="48" t="s">
        <v>130</v>
      </c>
    </row>
    <row r="71" spans="1:2" ht="15">
      <c r="A71" s="41" t="s">
        <v>131</v>
      </c>
      <c r="B71" s="41" t="s">
        <v>132</v>
      </c>
    </row>
    <row r="72" spans="1:2" ht="15">
      <c r="A72" s="41" t="s">
        <v>133</v>
      </c>
      <c r="B72" s="41" t="s">
        <v>134</v>
      </c>
    </row>
    <row r="75" ht="15">
      <c r="B75" s="55" t="s">
        <v>135</v>
      </c>
    </row>
    <row r="76" spans="1:2" ht="15">
      <c r="A76" s="43"/>
      <c r="B76" s="55" t="s">
        <v>136</v>
      </c>
    </row>
    <row r="77" spans="1:2" ht="15">
      <c r="A77" s="43"/>
      <c r="B77" s="55" t="s">
        <v>137</v>
      </c>
    </row>
    <row r="78" spans="1:2" ht="15">
      <c r="A78" s="43"/>
      <c r="B78" s="43"/>
    </row>
    <row r="79" spans="1:2" ht="15">
      <c r="A79" s="43"/>
      <c r="B79" s="43"/>
    </row>
    <row r="80" spans="1:2" ht="15">
      <c r="A80" s="43"/>
      <c r="B80" s="43" t="s">
        <v>138</v>
      </c>
    </row>
    <row r="81" spans="1:2" ht="15">
      <c r="A81" s="43" t="s">
        <v>139</v>
      </c>
      <c r="B81" s="43"/>
    </row>
    <row r="82" spans="1:2" ht="15">
      <c r="A82" s="43" t="s">
        <v>140</v>
      </c>
      <c r="B82" s="43"/>
    </row>
    <row r="83" spans="1:2" ht="15">
      <c r="A83" s="43"/>
      <c r="B83" s="43"/>
    </row>
    <row r="84" spans="1:2" ht="15">
      <c r="A84" s="43"/>
      <c r="B84" s="43"/>
    </row>
    <row r="85" spans="1:2" ht="15">
      <c r="A85" s="43" t="s">
        <v>141</v>
      </c>
      <c r="B85" s="4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3.57421875" style="0" customWidth="1"/>
    <col min="2" max="3" width="15.7109375" style="0" customWidth="1"/>
    <col min="4" max="4" width="7.28125" style="0" customWidth="1"/>
    <col min="5" max="5" width="11.00390625" style="0" customWidth="1"/>
    <col min="6" max="6" width="14.57421875" style="0" customWidth="1"/>
    <col min="7" max="7" width="7.140625" style="0" customWidth="1"/>
    <col min="8" max="8" width="12.7109375" style="0" customWidth="1"/>
    <col min="9" max="9" width="14.28125" style="0" customWidth="1"/>
    <col min="10" max="10" width="6.8515625" style="0" customWidth="1"/>
    <col min="11" max="11" width="13.7109375" style="0" customWidth="1"/>
    <col min="12" max="12" width="19.140625" style="0" customWidth="1"/>
    <col min="13" max="13" width="6.57421875" style="0" customWidth="1"/>
    <col min="14" max="14" width="14.00390625" style="0" customWidth="1"/>
    <col min="15" max="15" width="15.7109375" style="0" customWidth="1"/>
    <col min="16" max="16" width="7.57421875" style="0" customWidth="1"/>
    <col min="17" max="17" width="6.57421875" style="0" customWidth="1"/>
    <col min="18" max="18" width="7.71093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"/>
      <c r="B3" s="144" t="s">
        <v>325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5.75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5.75" thickBot="1">
      <c r="A5" s="1"/>
      <c r="B5" s="118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2" t="s">
        <v>1</v>
      </c>
      <c r="B6" s="145" t="s">
        <v>2</v>
      </c>
      <c r="C6" s="146"/>
      <c r="D6" s="147"/>
      <c r="E6" s="145" t="s">
        <v>4</v>
      </c>
      <c r="F6" s="146"/>
      <c r="G6" s="147"/>
      <c r="H6" s="148" t="s">
        <v>5</v>
      </c>
      <c r="I6" s="149"/>
      <c r="J6" s="150"/>
      <c r="K6" s="148" t="s">
        <v>6</v>
      </c>
      <c r="L6" s="149"/>
      <c r="M6" s="150"/>
      <c r="N6" s="148" t="s">
        <v>7</v>
      </c>
      <c r="O6" s="149"/>
      <c r="P6" s="150"/>
      <c r="Q6" s="3" t="s">
        <v>8</v>
      </c>
      <c r="R6" s="4" t="s">
        <v>3</v>
      </c>
    </row>
    <row r="7" spans="1:18" ht="15" customHeight="1" thickBot="1">
      <c r="A7" s="1"/>
      <c r="B7" s="106" t="s">
        <v>289</v>
      </c>
      <c r="C7" s="106" t="s">
        <v>290</v>
      </c>
      <c r="D7" s="33" t="s">
        <v>3</v>
      </c>
      <c r="E7" s="106" t="s">
        <v>289</v>
      </c>
      <c r="F7" s="106" t="s">
        <v>290</v>
      </c>
      <c r="G7" s="33" t="s">
        <v>3</v>
      </c>
      <c r="H7" s="107" t="s">
        <v>289</v>
      </c>
      <c r="I7" s="107" t="s">
        <v>290</v>
      </c>
      <c r="J7" s="108" t="s">
        <v>3</v>
      </c>
      <c r="K7" s="107" t="s">
        <v>289</v>
      </c>
      <c r="L7" s="107" t="s">
        <v>290</v>
      </c>
      <c r="M7" s="108" t="s">
        <v>3</v>
      </c>
      <c r="N7" s="107" t="s">
        <v>289</v>
      </c>
      <c r="O7" s="107" t="s">
        <v>290</v>
      </c>
      <c r="P7" s="108" t="s">
        <v>3</v>
      </c>
      <c r="Q7" s="1"/>
      <c r="R7" s="1"/>
    </row>
    <row r="8" spans="1:18" ht="16.5" customHeight="1">
      <c r="A8" s="5" t="s">
        <v>9</v>
      </c>
      <c r="B8" s="6"/>
      <c r="C8" s="8"/>
      <c r="D8" s="7"/>
      <c r="E8" s="7"/>
      <c r="F8" s="7"/>
      <c r="G8" s="7"/>
      <c r="H8" s="7"/>
      <c r="I8" s="7"/>
      <c r="J8" s="7"/>
      <c r="K8" s="8"/>
      <c r="L8" s="8"/>
      <c r="M8" s="7"/>
      <c r="N8" s="9"/>
      <c r="O8" s="109" t="s">
        <v>326</v>
      </c>
      <c r="P8" s="10" t="s">
        <v>292</v>
      </c>
      <c r="Q8" s="10"/>
      <c r="R8" s="11"/>
    </row>
    <row r="9" spans="1:18" ht="16.5" customHeight="1">
      <c r="A9" s="12" t="s">
        <v>10</v>
      </c>
      <c r="B9" s="13"/>
      <c r="C9" s="13" t="s">
        <v>327</v>
      </c>
      <c r="D9" s="13" t="s">
        <v>292</v>
      </c>
      <c r="E9" s="14"/>
      <c r="F9" s="14" t="s">
        <v>328</v>
      </c>
      <c r="G9" s="13" t="s">
        <v>292</v>
      </c>
      <c r="H9" s="14"/>
      <c r="I9" s="14" t="s">
        <v>329</v>
      </c>
      <c r="J9" s="13" t="s">
        <v>292</v>
      </c>
      <c r="K9" s="14" t="s">
        <v>12</v>
      </c>
      <c r="L9" s="14" t="s">
        <v>330</v>
      </c>
      <c r="M9" s="13" t="s">
        <v>299</v>
      </c>
      <c r="N9" s="14"/>
      <c r="O9" s="110" t="s">
        <v>326</v>
      </c>
      <c r="P9" s="13" t="s">
        <v>292</v>
      </c>
      <c r="Q9" s="16"/>
      <c r="R9" s="17"/>
    </row>
    <row r="10" spans="1:18" ht="16.5" customHeight="1">
      <c r="A10" s="12" t="s">
        <v>13</v>
      </c>
      <c r="B10" s="13"/>
      <c r="C10" s="13" t="s">
        <v>327</v>
      </c>
      <c r="D10" s="13" t="s">
        <v>292</v>
      </c>
      <c r="E10" s="14"/>
      <c r="F10" s="14" t="s">
        <v>328</v>
      </c>
      <c r="G10" s="13" t="s">
        <v>292</v>
      </c>
      <c r="H10" s="14"/>
      <c r="I10" s="14" t="s">
        <v>329</v>
      </c>
      <c r="J10" s="13" t="s">
        <v>292</v>
      </c>
      <c r="K10" s="14" t="s">
        <v>12</v>
      </c>
      <c r="L10" s="14" t="s">
        <v>330</v>
      </c>
      <c r="M10" s="13" t="s">
        <v>299</v>
      </c>
      <c r="N10" s="14" t="s">
        <v>12</v>
      </c>
      <c r="O10" s="110" t="s">
        <v>331</v>
      </c>
      <c r="P10" s="13" t="s">
        <v>299</v>
      </c>
      <c r="Q10" s="14"/>
      <c r="R10" s="17"/>
    </row>
    <row r="11" spans="1:18" ht="16.5" customHeight="1">
      <c r="A11" s="12" t="s">
        <v>14</v>
      </c>
      <c r="B11" s="13" t="s">
        <v>15</v>
      </c>
      <c r="C11" s="13" t="s">
        <v>332</v>
      </c>
      <c r="D11" s="13" t="s">
        <v>317</v>
      </c>
      <c r="E11" s="14" t="s">
        <v>11</v>
      </c>
      <c r="F11" s="14" t="s">
        <v>333</v>
      </c>
      <c r="G11" s="13" t="s">
        <v>292</v>
      </c>
      <c r="H11" s="14" t="s">
        <v>16</v>
      </c>
      <c r="I11" s="14" t="s">
        <v>334</v>
      </c>
      <c r="J11" s="13" t="s">
        <v>299</v>
      </c>
      <c r="K11" s="14" t="s">
        <v>11</v>
      </c>
      <c r="L11" s="14" t="s">
        <v>330</v>
      </c>
      <c r="M11" s="13" t="s">
        <v>299</v>
      </c>
      <c r="N11" s="14" t="s">
        <v>12</v>
      </c>
      <c r="O11" s="110" t="s">
        <v>331</v>
      </c>
      <c r="P11" s="13" t="s">
        <v>299</v>
      </c>
      <c r="Q11" s="14"/>
      <c r="R11" s="17"/>
    </row>
    <row r="12" spans="1:18" ht="16.5" customHeight="1">
      <c r="A12" s="12" t="s">
        <v>17</v>
      </c>
      <c r="B12" s="14" t="s">
        <v>15</v>
      </c>
      <c r="C12" s="14" t="s">
        <v>332</v>
      </c>
      <c r="D12" s="13" t="s">
        <v>299</v>
      </c>
      <c r="E12" s="14" t="s">
        <v>11</v>
      </c>
      <c r="F12" s="14" t="s">
        <v>333</v>
      </c>
      <c r="G12" s="13" t="s">
        <v>292</v>
      </c>
      <c r="H12" s="14" t="s">
        <v>16</v>
      </c>
      <c r="I12" s="14" t="s">
        <v>334</v>
      </c>
      <c r="J12" s="13" t="s">
        <v>299</v>
      </c>
      <c r="K12" s="14" t="s">
        <v>11</v>
      </c>
      <c r="L12" s="14" t="s">
        <v>335</v>
      </c>
      <c r="M12" s="13" t="s">
        <v>299</v>
      </c>
      <c r="N12" s="14" t="s">
        <v>12</v>
      </c>
      <c r="O12" s="110" t="s">
        <v>331</v>
      </c>
      <c r="P12" s="13" t="s">
        <v>299</v>
      </c>
      <c r="Q12" s="14"/>
      <c r="R12" s="17"/>
    </row>
    <row r="13" spans="1:18" ht="16.5" customHeight="1">
      <c r="A13" s="12" t="s">
        <v>19</v>
      </c>
      <c r="B13" s="14" t="s">
        <v>20</v>
      </c>
      <c r="C13" s="14" t="s">
        <v>332</v>
      </c>
      <c r="D13" s="13" t="s">
        <v>299</v>
      </c>
      <c r="E13" s="14" t="s">
        <v>21</v>
      </c>
      <c r="F13" s="14" t="s">
        <v>333</v>
      </c>
      <c r="G13" s="13" t="s">
        <v>292</v>
      </c>
      <c r="H13" s="14" t="s">
        <v>16</v>
      </c>
      <c r="I13" s="14" t="s">
        <v>334</v>
      </c>
      <c r="J13" s="13" t="s">
        <v>299</v>
      </c>
      <c r="K13" s="14" t="s">
        <v>11</v>
      </c>
      <c r="L13" s="14" t="s">
        <v>335</v>
      </c>
      <c r="M13" s="13" t="s">
        <v>299</v>
      </c>
      <c r="N13" s="18" t="s">
        <v>18</v>
      </c>
      <c r="O13" s="15"/>
      <c r="P13" s="13" t="s">
        <v>292</v>
      </c>
      <c r="Q13" s="14"/>
      <c r="R13" s="17"/>
    </row>
    <row r="14" spans="1:18" ht="16.5" customHeight="1">
      <c r="A14" s="19" t="s">
        <v>22</v>
      </c>
      <c r="B14" s="20"/>
      <c r="C14" s="20"/>
      <c r="D14" s="21"/>
      <c r="E14" s="22" t="s">
        <v>21</v>
      </c>
      <c r="F14" s="22" t="s">
        <v>333</v>
      </c>
      <c r="G14" s="21"/>
      <c r="H14" s="22"/>
      <c r="I14" s="22"/>
      <c r="J14" s="21"/>
      <c r="K14" s="22"/>
      <c r="L14" s="22"/>
      <c r="M14" s="21"/>
      <c r="N14" s="21"/>
      <c r="O14" s="23"/>
      <c r="P14" s="23"/>
      <c r="Q14" s="21"/>
      <c r="R14" s="24"/>
    </row>
    <row r="15" spans="1:18" ht="16.5" customHeight="1">
      <c r="A15" s="12" t="s">
        <v>23</v>
      </c>
      <c r="B15" s="14" t="s">
        <v>20</v>
      </c>
      <c r="C15" s="14" t="s">
        <v>332</v>
      </c>
      <c r="D15" s="13" t="s">
        <v>324</v>
      </c>
      <c r="E15" s="14"/>
      <c r="F15" s="14" t="s">
        <v>336</v>
      </c>
      <c r="G15" s="13" t="s">
        <v>292</v>
      </c>
      <c r="H15" s="14" t="s">
        <v>16</v>
      </c>
      <c r="I15" s="14" t="s">
        <v>337</v>
      </c>
      <c r="J15" s="13" t="s">
        <v>299</v>
      </c>
      <c r="K15" s="14"/>
      <c r="L15" s="14" t="s">
        <v>335</v>
      </c>
      <c r="M15" s="13" t="s">
        <v>292</v>
      </c>
      <c r="N15" s="18" t="s">
        <v>18</v>
      </c>
      <c r="O15" s="15" t="s">
        <v>338</v>
      </c>
      <c r="P15" s="13" t="s">
        <v>299</v>
      </c>
      <c r="Q15" s="13"/>
      <c r="R15" s="17"/>
    </row>
    <row r="16" spans="1:18" ht="16.5" customHeight="1">
      <c r="A16" s="12" t="s">
        <v>24</v>
      </c>
      <c r="B16" s="14" t="s">
        <v>25</v>
      </c>
      <c r="C16" s="14" t="s">
        <v>332</v>
      </c>
      <c r="D16" s="13" t="s">
        <v>324</v>
      </c>
      <c r="E16" s="14"/>
      <c r="F16" s="14" t="s">
        <v>336</v>
      </c>
      <c r="G16" s="13" t="s">
        <v>292</v>
      </c>
      <c r="H16" s="14" t="s">
        <v>20</v>
      </c>
      <c r="I16" s="14" t="s">
        <v>337</v>
      </c>
      <c r="J16" s="13" t="s">
        <v>299</v>
      </c>
      <c r="K16" s="14"/>
      <c r="L16" s="14"/>
      <c r="M16" s="13"/>
      <c r="N16" s="18"/>
      <c r="O16" s="15" t="s">
        <v>338</v>
      </c>
      <c r="P16" s="13" t="s">
        <v>292</v>
      </c>
      <c r="Q16" s="15"/>
      <c r="R16" s="17"/>
    </row>
    <row r="17" spans="1:18" ht="16.5" customHeight="1">
      <c r="A17" s="12" t="s">
        <v>26</v>
      </c>
      <c r="B17" s="18" t="s">
        <v>25</v>
      </c>
      <c r="C17" s="18" t="s">
        <v>332</v>
      </c>
      <c r="D17" s="13" t="s">
        <v>324</v>
      </c>
      <c r="E17" s="14"/>
      <c r="F17" s="14" t="s">
        <v>339</v>
      </c>
      <c r="G17" s="13" t="s">
        <v>292</v>
      </c>
      <c r="H17" s="14" t="s">
        <v>20</v>
      </c>
      <c r="I17" s="14" t="s">
        <v>337</v>
      </c>
      <c r="J17" s="13" t="s">
        <v>299</v>
      </c>
      <c r="K17" s="14"/>
      <c r="L17" s="14"/>
      <c r="M17" s="13"/>
      <c r="N17" s="18"/>
      <c r="O17" s="15" t="s">
        <v>338</v>
      </c>
      <c r="P17" s="13" t="s">
        <v>292</v>
      </c>
      <c r="Q17" s="15"/>
      <c r="R17" s="17"/>
    </row>
    <row r="18" spans="1:18" ht="16.5" customHeight="1">
      <c r="A18" s="19" t="s">
        <v>27</v>
      </c>
      <c r="B18" s="21"/>
      <c r="C18" s="21"/>
      <c r="D18" s="21"/>
      <c r="E18" s="22"/>
      <c r="F18" s="22" t="s">
        <v>339</v>
      </c>
      <c r="G18" s="21" t="s">
        <v>292</v>
      </c>
      <c r="H18" s="22" t="s">
        <v>20</v>
      </c>
      <c r="I18" s="22"/>
      <c r="J18" s="21" t="s">
        <v>292</v>
      </c>
      <c r="K18" s="21"/>
      <c r="L18" s="21"/>
      <c r="M18" s="21"/>
      <c r="N18" s="21"/>
      <c r="O18" s="23"/>
      <c r="P18" s="23"/>
      <c r="Q18" s="23"/>
      <c r="R18" s="24"/>
    </row>
    <row r="19" spans="1:18" ht="16.5" customHeight="1">
      <c r="A19" s="37" t="s">
        <v>28</v>
      </c>
      <c r="B19" s="14"/>
      <c r="C19" s="112"/>
      <c r="D19" s="38"/>
      <c r="E19" s="113"/>
      <c r="F19" s="113"/>
      <c r="G19" s="38"/>
      <c r="H19" s="113"/>
      <c r="I19" s="14" t="s">
        <v>340</v>
      </c>
      <c r="J19" s="38" t="s">
        <v>292</v>
      </c>
      <c r="K19" s="38"/>
      <c r="L19" s="38"/>
      <c r="M19" s="38"/>
      <c r="N19" s="114"/>
      <c r="O19" s="115"/>
      <c r="P19" s="39"/>
      <c r="Q19" s="39"/>
      <c r="R19" s="40"/>
    </row>
    <row r="20" spans="1:18" ht="15.75" thickBot="1">
      <c r="A20" s="25" t="s">
        <v>310</v>
      </c>
      <c r="B20" s="116"/>
      <c r="C20" s="26"/>
      <c r="D20" s="27"/>
      <c r="E20" s="27"/>
      <c r="F20" s="27"/>
      <c r="G20" s="27"/>
      <c r="H20" s="27"/>
      <c r="I20" s="27" t="s">
        <v>340</v>
      </c>
      <c r="J20" s="27" t="s">
        <v>292</v>
      </c>
      <c r="K20" s="27"/>
      <c r="L20" s="27"/>
      <c r="M20" s="27"/>
      <c r="N20" s="26"/>
      <c r="O20" s="117"/>
      <c r="P20" s="28"/>
      <c r="Q20" s="28"/>
      <c r="R20" s="29"/>
    </row>
    <row r="23" ht="15">
      <c r="P23" s="31" t="s">
        <v>35</v>
      </c>
    </row>
    <row r="24" ht="15">
      <c r="N24" s="31" t="s">
        <v>36</v>
      </c>
    </row>
    <row r="25" spans="5:16" ht="15">
      <c r="E25" t="s">
        <v>37</v>
      </c>
      <c r="L25" s="32" t="s">
        <v>311</v>
      </c>
      <c r="P25" s="31" t="s">
        <v>312</v>
      </c>
    </row>
    <row r="26" spans="1:16" ht="15">
      <c r="A26" t="s">
        <v>38</v>
      </c>
      <c r="H26" t="s">
        <v>39</v>
      </c>
      <c r="P26" s="32"/>
    </row>
    <row r="27" ht="15">
      <c r="P27" s="32"/>
    </row>
    <row r="28" spans="12:16" ht="15">
      <c r="L28" s="32" t="s">
        <v>313</v>
      </c>
      <c r="P28" s="31" t="s">
        <v>40</v>
      </c>
    </row>
    <row r="29" spans="1:8" ht="15">
      <c r="A29" t="s">
        <v>41</v>
      </c>
      <c r="H29" t="s">
        <v>42</v>
      </c>
    </row>
  </sheetData>
  <sheetProtection/>
  <mergeCells count="8">
    <mergeCell ref="B2:R2"/>
    <mergeCell ref="B3:R3"/>
    <mergeCell ref="B4:R4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landscape" paperSize="9" scale="60" r:id="rId3"/>
  <legacyDrawing r:id="rId2"/>
  <oleObjects>
    <oleObject progId="Word.Picture.8" shapeId="122338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3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3.57421875" style="0" customWidth="1"/>
    <col min="2" max="2" width="11.28125" style="0" customWidth="1"/>
    <col min="3" max="3" width="12.28125" style="0" customWidth="1"/>
    <col min="4" max="4" width="7.00390625" style="0" customWidth="1"/>
    <col min="5" max="5" width="12.57421875" style="0" customWidth="1"/>
    <col min="6" max="6" width="19.28125" style="0" customWidth="1"/>
    <col min="7" max="7" width="6.7109375" style="0" customWidth="1"/>
    <col min="8" max="8" width="10.28125" style="0" customWidth="1"/>
    <col min="9" max="9" width="18.421875" style="0" customWidth="1"/>
    <col min="10" max="10" width="6.7109375" style="0" customWidth="1"/>
    <col min="11" max="11" width="12.57421875" style="0" customWidth="1"/>
    <col min="12" max="12" width="14.28125" style="0" customWidth="1"/>
    <col min="13" max="13" width="7.140625" style="0" customWidth="1"/>
    <col min="14" max="14" width="6.57421875" style="0" customWidth="1"/>
    <col min="15" max="15" width="18.140625" style="0" customWidth="1"/>
    <col min="16" max="16" width="6.57421875" style="0" customWidth="1"/>
    <col min="17" max="17" width="6.8515625" style="0" customWidth="1"/>
    <col min="18" max="18" width="7.4218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44" t="s">
        <v>314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5.75">
      <c r="A5" s="1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5.75" thickBot="1">
      <c r="A6" s="1"/>
      <c r="B6" s="118" t="s">
        <v>344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>
      <c r="A7" s="2" t="s">
        <v>1</v>
      </c>
      <c r="B7" s="145" t="s">
        <v>2</v>
      </c>
      <c r="C7" s="146"/>
      <c r="D7" s="147"/>
      <c r="E7" s="145" t="s">
        <v>4</v>
      </c>
      <c r="F7" s="146"/>
      <c r="G7" s="147"/>
      <c r="H7" s="148" t="s">
        <v>5</v>
      </c>
      <c r="I7" s="149"/>
      <c r="J7" s="150"/>
      <c r="K7" s="148" t="s">
        <v>6</v>
      </c>
      <c r="L7" s="149"/>
      <c r="M7" s="150"/>
      <c r="N7" s="148" t="s">
        <v>7</v>
      </c>
      <c r="O7" s="149"/>
      <c r="P7" s="150"/>
      <c r="Q7" s="3" t="s">
        <v>8</v>
      </c>
      <c r="R7" s="4" t="s">
        <v>3</v>
      </c>
    </row>
    <row r="8" spans="1:18" ht="15" customHeight="1" thickBot="1">
      <c r="A8" s="1"/>
      <c r="B8" s="106" t="s">
        <v>289</v>
      </c>
      <c r="C8" s="106" t="s">
        <v>290</v>
      </c>
      <c r="D8" s="33" t="s">
        <v>3</v>
      </c>
      <c r="E8" s="106" t="s">
        <v>289</v>
      </c>
      <c r="F8" s="106" t="s">
        <v>290</v>
      </c>
      <c r="G8" s="33" t="s">
        <v>3</v>
      </c>
      <c r="H8" s="107" t="s">
        <v>289</v>
      </c>
      <c r="I8" s="107" t="s">
        <v>290</v>
      </c>
      <c r="J8" s="108" t="s">
        <v>3</v>
      </c>
      <c r="K8" s="107" t="s">
        <v>289</v>
      </c>
      <c r="L8" s="107" t="s">
        <v>290</v>
      </c>
      <c r="M8" s="108" t="s">
        <v>3</v>
      </c>
      <c r="N8" s="107" t="s">
        <v>289</v>
      </c>
      <c r="O8" s="107" t="s">
        <v>290</v>
      </c>
      <c r="P8" s="108" t="s">
        <v>3</v>
      </c>
      <c r="Q8" s="1"/>
      <c r="R8" s="1"/>
    </row>
    <row r="9" spans="1:18" ht="15">
      <c r="A9" s="5" t="s">
        <v>9</v>
      </c>
      <c r="B9" s="6"/>
      <c r="C9" s="8"/>
      <c r="D9" s="7"/>
      <c r="E9" s="7"/>
      <c r="F9" s="7"/>
      <c r="G9" s="7"/>
      <c r="H9" s="7"/>
      <c r="I9" s="7"/>
      <c r="J9" s="7"/>
      <c r="K9" s="8"/>
      <c r="L9" s="8"/>
      <c r="M9" s="7"/>
      <c r="N9" s="9"/>
      <c r="O9" s="109"/>
      <c r="P9" s="10"/>
      <c r="Q9" s="10"/>
      <c r="R9" s="11"/>
    </row>
    <row r="10" spans="1:18" ht="15">
      <c r="A10" s="12" t="s">
        <v>10</v>
      </c>
      <c r="B10" s="34"/>
      <c r="C10" s="13" t="s">
        <v>293</v>
      </c>
      <c r="D10" s="13" t="s">
        <v>292</v>
      </c>
      <c r="E10" s="13"/>
      <c r="F10" s="14" t="s">
        <v>291</v>
      </c>
      <c r="G10" s="13" t="s">
        <v>292</v>
      </c>
      <c r="H10" s="35"/>
      <c r="I10" s="14" t="s">
        <v>295</v>
      </c>
      <c r="J10" s="13" t="s">
        <v>292</v>
      </c>
      <c r="K10" s="35"/>
      <c r="L10" s="14" t="s">
        <v>294</v>
      </c>
      <c r="M10" s="13" t="s">
        <v>292</v>
      </c>
      <c r="N10" s="14"/>
      <c r="O10" s="110" t="s">
        <v>315</v>
      </c>
      <c r="P10" s="15" t="s">
        <v>292</v>
      </c>
      <c r="Q10" s="16"/>
      <c r="R10" s="17"/>
    </row>
    <row r="11" spans="1:18" ht="15">
      <c r="A11" s="12" t="s">
        <v>13</v>
      </c>
      <c r="B11" s="34"/>
      <c r="C11" s="13" t="s">
        <v>293</v>
      </c>
      <c r="D11" s="13" t="s">
        <v>292</v>
      </c>
      <c r="E11" s="13"/>
      <c r="F11" s="14" t="s">
        <v>291</v>
      </c>
      <c r="G11" s="13" t="s">
        <v>292</v>
      </c>
      <c r="H11" s="35"/>
      <c r="I11" s="14" t="s">
        <v>295</v>
      </c>
      <c r="J11" s="13" t="s">
        <v>292</v>
      </c>
      <c r="K11" s="35"/>
      <c r="L11" s="14" t="s">
        <v>294</v>
      </c>
      <c r="M11" s="13" t="s">
        <v>292</v>
      </c>
      <c r="N11" s="14"/>
      <c r="O11" s="110" t="s">
        <v>315</v>
      </c>
      <c r="P11" s="15" t="s">
        <v>292</v>
      </c>
      <c r="Q11" s="14"/>
      <c r="R11" s="17"/>
    </row>
    <row r="12" spans="1:18" ht="15">
      <c r="A12" s="12" t="s">
        <v>14</v>
      </c>
      <c r="B12" s="34" t="s">
        <v>48</v>
      </c>
      <c r="C12" s="13" t="s">
        <v>316</v>
      </c>
      <c r="D12" s="13" t="s">
        <v>317</v>
      </c>
      <c r="E12" s="13" t="s">
        <v>49</v>
      </c>
      <c r="F12" s="14" t="s">
        <v>318</v>
      </c>
      <c r="G12" s="13" t="s">
        <v>317</v>
      </c>
      <c r="H12" s="35" t="s">
        <v>50</v>
      </c>
      <c r="I12" s="14" t="s">
        <v>302</v>
      </c>
      <c r="J12" s="13" t="s">
        <v>317</v>
      </c>
      <c r="K12" s="35" t="s">
        <v>51</v>
      </c>
      <c r="L12" s="14" t="s">
        <v>319</v>
      </c>
      <c r="M12" s="13" t="s">
        <v>317</v>
      </c>
      <c r="N12" s="14"/>
      <c r="O12" s="110" t="s">
        <v>296</v>
      </c>
      <c r="P12" s="15" t="s">
        <v>292</v>
      </c>
      <c r="Q12" s="14"/>
      <c r="R12" s="17"/>
    </row>
    <row r="13" spans="1:18" ht="15">
      <c r="A13" s="12" t="s">
        <v>17</v>
      </c>
      <c r="B13" s="34" t="s">
        <v>48</v>
      </c>
      <c r="C13" s="14" t="s">
        <v>316</v>
      </c>
      <c r="D13" s="13" t="s">
        <v>299</v>
      </c>
      <c r="E13" s="13" t="s">
        <v>49</v>
      </c>
      <c r="F13" s="14" t="s">
        <v>318</v>
      </c>
      <c r="G13" s="13" t="s">
        <v>299</v>
      </c>
      <c r="H13" s="35" t="s">
        <v>50</v>
      </c>
      <c r="I13" s="14" t="s">
        <v>302</v>
      </c>
      <c r="J13" s="13" t="s">
        <v>299</v>
      </c>
      <c r="K13" s="35" t="s">
        <v>51</v>
      </c>
      <c r="L13" s="14" t="s">
        <v>319</v>
      </c>
      <c r="M13" s="13" t="s">
        <v>299</v>
      </c>
      <c r="N13" s="13"/>
      <c r="O13" s="110" t="s">
        <v>296</v>
      </c>
      <c r="P13" s="15" t="s">
        <v>292</v>
      </c>
      <c r="Q13" s="14"/>
      <c r="R13" s="17"/>
    </row>
    <row r="14" spans="1:18" ht="15">
      <c r="A14" s="12" t="s">
        <v>19</v>
      </c>
      <c r="B14" s="34" t="s">
        <v>48</v>
      </c>
      <c r="C14" s="14" t="s">
        <v>316</v>
      </c>
      <c r="D14" s="13" t="s">
        <v>299</v>
      </c>
      <c r="E14" s="13" t="s">
        <v>49</v>
      </c>
      <c r="F14" s="14" t="s">
        <v>318</v>
      </c>
      <c r="G14" s="13" t="s">
        <v>299</v>
      </c>
      <c r="H14" s="35" t="s">
        <v>50</v>
      </c>
      <c r="I14" s="14" t="s">
        <v>302</v>
      </c>
      <c r="J14" s="13" t="s">
        <v>299</v>
      </c>
      <c r="K14" s="35" t="s">
        <v>51</v>
      </c>
      <c r="L14" s="14" t="s">
        <v>319</v>
      </c>
      <c r="M14" s="13" t="s">
        <v>299</v>
      </c>
      <c r="N14" s="18"/>
      <c r="O14" s="15" t="s">
        <v>303</v>
      </c>
      <c r="P14" s="15" t="s">
        <v>292</v>
      </c>
      <c r="Q14" s="14"/>
      <c r="R14" s="17"/>
    </row>
    <row r="15" spans="1:18" ht="15">
      <c r="A15" s="19" t="s">
        <v>22</v>
      </c>
      <c r="B15" s="20"/>
      <c r="C15" s="20"/>
      <c r="D15" s="21"/>
      <c r="E15" s="21"/>
      <c r="F15" s="22"/>
      <c r="G15" s="21"/>
      <c r="H15" s="22"/>
      <c r="I15" s="22"/>
      <c r="J15" s="21"/>
      <c r="K15" s="22"/>
      <c r="L15" s="22"/>
      <c r="M15" s="21"/>
      <c r="N15" s="21"/>
      <c r="O15" s="23"/>
      <c r="P15" s="23"/>
      <c r="Q15" s="21"/>
      <c r="R15" s="24"/>
    </row>
    <row r="16" spans="1:18" ht="15">
      <c r="A16" s="12" t="s">
        <v>23</v>
      </c>
      <c r="B16" s="35" t="s">
        <v>52</v>
      </c>
      <c r="C16" s="14" t="s">
        <v>320</v>
      </c>
      <c r="D16" s="13" t="s">
        <v>299</v>
      </c>
      <c r="E16" s="13" t="s">
        <v>49</v>
      </c>
      <c r="F16" s="14" t="s">
        <v>321</v>
      </c>
      <c r="G16" s="13" t="s">
        <v>299</v>
      </c>
      <c r="H16" s="35" t="s">
        <v>51</v>
      </c>
      <c r="I16" s="14" t="s">
        <v>308</v>
      </c>
      <c r="J16" s="13" t="s">
        <v>299</v>
      </c>
      <c r="K16" s="13" t="s">
        <v>49</v>
      </c>
      <c r="L16" s="14" t="s">
        <v>322</v>
      </c>
      <c r="M16" s="13" t="s">
        <v>299</v>
      </c>
      <c r="N16" s="13"/>
      <c r="O16" s="15" t="s">
        <v>303</v>
      </c>
      <c r="P16" s="15" t="s">
        <v>292</v>
      </c>
      <c r="Q16" s="13"/>
      <c r="R16" s="17"/>
    </row>
    <row r="17" spans="1:18" ht="15">
      <c r="A17" s="12" t="s">
        <v>24</v>
      </c>
      <c r="B17" s="41" t="s">
        <v>52</v>
      </c>
      <c r="C17" s="14" t="s">
        <v>320</v>
      </c>
      <c r="D17" s="13" t="s">
        <v>299</v>
      </c>
      <c r="E17" s="34" t="s">
        <v>48</v>
      </c>
      <c r="F17" s="14" t="s">
        <v>321</v>
      </c>
      <c r="G17" s="13" t="s">
        <v>299</v>
      </c>
      <c r="H17" s="35" t="s">
        <v>51</v>
      </c>
      <c r="I17" s="14" t="s">
        <v>308</v>
      </c>
      <c r="J17" s="13" t="s">
        <v>299</v>
      </c>
      <c r="K17" s="13" t="s">
        <v>49</v>
      </c>
      <c r="L17" s="14" t="s">
        <v>322</v>
      </c>
      <c r="M17" s="13" t="s">
        <v>299</v>
      </c>
      <c r="N17" s="18"/>
      <c r="O17" s="111" t="s">
        <v>323</v>
      </c>
      <c r="P17" s="15" t="s">
        <v>292</v>
      </c>
      <c r="Q17" s="15"/>
      <c r="R17" s="17"/>
    </row>
    <row r="18" spans="1:18" ht="15">
      <c r="A18" s="12" t="s">
        <v>26</v>
      </c>
      <c r="B18" s="18" t="s">
        <v>53</v>
      </c>
      <c r="C18" s="14" t="s">
        <v>320</v>
      </c>
      <c r="D18" s="13" t="s">
        <v>324</v>
      </c>
      <c r="E18" s="34" t="s">
        <v>48</v>
      </c>
      <c r="F18" s="14" t="s">
        <v>321</v>
      </c>
      <c r="G18" s="13" t="s">
        <v>324</v>
      </c>
      <c r="H18" s="35" t="s">
        <v>51</v>
      </c>
      <c r="I18" s="14" t="s">
        <v>308</v>
      </c>
      <c r="J18" s="13" t="s">
        <v>324</v>
      </c>
      <c r="K18" s="13" t="s">
        <v>49</v>
      </c>
      <c r="L18" s="14" t="s">
        <v>322</v>
      </c>
      <c r="M18" s="13" t="s">
        <v>324</v>
      </c>
      <c r="N18" s="18"/>
      <c r="O18" s="111" t="s">
        <v>323</v>
      </c>
      <c r="P18" s="15" t="s">
        <v>292</v>
      </c>
      <c r="Q18" s="15"/>
      <c r="R18" s="17"/>
    </row>
    <row r="19" spans="1:18" ht="15">
      <c r="A19" s="19" t="s">
        <v>27</v>
      </c>
      <c r="B19" s="21" t="s">
        <v>53</v>
      </c>
      <c r="C19" s="21"/>
      <c r="D19" s="21"/>
      <c r="E19" s="42" t="s">
        <v>48</v>
      </c>
      <c r="F19" s="22"/>
      <c r="G19" s="21" t="s">
        <v>292</v>
      </c>
      <c r="H19" s="22"/>
      <c r="I19" s="22"/>
      <c r="J19" s="21" t="s">
        <v>292</v>
      </c>
      <c r="K19" s="21" t="s">
        <v>49</v>
      </c>
      <c r="L19" s="21"/>
      <c r="M19" s="21" t="s">
        <v>292</v>
      </c>
      <c r="N19" s="21"/>
      <c r="O19" s="23"/>
      <c r="P19" s="23"/>
      <c r="Q19" s="23"/>
      <c r="R19" s="24"/>
    </row>
    <row r="20" spans="1:18" ht="15">
      <c r="A20" s="37" t="s">
        <v>28</v>
      </c>
      <c r="B20" s="14"/>
      <c r="C20" s="112"/>
      <c r="D20" s="38"/>
      <c r="E20" s="113"/>
      <c r="F20" s="113"/>
      <c r="G20" s="38"/>
      <c r="H20" s="113"/>
      <c r="I20" s="14"/>
      <c r="J20" s="38"/>
      <c r="K20" s="38"/>
      <c r="L20" s="38"/>
      <c r="M20" s="38"/>
      <c r="N20" s="114"/>
      <c r="O20" s="115"/>
      <c r="P20" s="39"/>
      <c r="Q20" s="39"/>
      <c r="R20" s="40"/>
    </row>
    <row r="21" spans="1:18" ht="15.75" thickBot="1">
      <c r="A21" s="25" t="s">
        <v>310</v>
      </c>
      <c r="B21" s="11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117"/>
      <c r="P21" s="28"/>
      <c r="Q21" s="28"/>
      <c r="R21" s="29"/>
    </row>
    <row r="24" ht="15">
      <c r="P24" s="31" t="s">
        <v>35</v>
      </c>
    </row>
    <row r="25" ht="15">
      <c r="N25" s="31" t="s">
        <v>36</v>
      </c>
    </row>
    <row r="26" spans="5:16" ht="15">
      <c r="E26" t="s">
        <v>37</v>
      </c>
      <c r="L26" s="32" t="s">
        <v>311</v>
      </c>
      <c r="P26" s="31" t="s">
        <v>312</v>
      </c>
    </row>
    <row r="27" spans="1:16" ht="15">
      <c r="A27" t="s">
        <v>38</v>
      </c>
      <c r="H27" t="s">
        <v>39</v>
      </c>
      <c r="P27" s="32"/>
    </row>
    <row r="28" ht="15">
      <c r="P28" s="32"/>
    </row>
    <row r="29" spans="12:16" ht="15">
      <c r="L29" s="32" t="s">
        <v>313</v>
      </c>
      <c r="P29" s="31" t="s">
        <v>40</v>
      </c>
    </row>
    <row r="30" spans="1:8" ht="15">
      <c r="A30" t="s">
        <v>41</v>
      </c>
      <c r="H30" t="s">
        <v>42</v>
      </c>
    </row>
  </sheetData>
  <sheetProtection/>
  <mergeCells count="8">
    <mergeCell ref="B2:R2"/>
    <mergeCell ref="B4:R4"/>
    <mergeCell ref="B5:R5"/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2231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3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3" width="19.140625" style="0" customWidth="1"/>
    <col min="4" max="4" width="7.00390625" style="0" customWidth="1"/>
    <col min="5" max="5" width="9.7109375" style="0" customWidth="1"/>
    <col min="6" max="6" width="12.28125" style="0" customWidth="1"/>
    <col min="7" max="7" width="6.7109375" style="0" customWidth="1"/>
    <col min="8" max="8" width="11.8515625" style="0" customWidth="1"/>
    <col min="9" max="9" width="14.57421875" style="0" customWidth="1"/>
    <col min="10" max="10" width="6.7109375" style="0" customWidth="1"/>
    <col min="11" max="11" width="12.57421875" style="0" customWidth="1"/>
    <col min="12" max="12" width="18.421875" style="0" customWidth="1"/>
    <col min="13" max="13" width="7.140625" style="0" customWidth="1"/>
    <col min="14" max="14" width="10.28125" style="0" customWidth="1"/>
    <col min="15" max="15" width="18.140625" style="0" customWidth="1"/>
    <col min="16" max="16" width="6.57421875" style="0" customWidth="1"/>
    <col min="17" max="17" width="6.8515625" style="0" customWidth="1"/>
    <col min="18" max="18" width="7.4218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44" t="s">
        <v>288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5.75">
      <c r="A5" s="1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5.75" thickBot="1">
      <c r="A6" s="1"/>
      <c r="B6" s="118" t="s">
        <v>345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>
      <c r="A7" s="2" t="s">
        <v>1</v>
      </c>
      <c r="B7" s="145" t="s">
        <v>2</v>
      </c>
      <c r="C7" s="146"/>
      <c r="D7" s="147"/>
      <c r="E7" s="145" t="s">
        <v>4</v>
      </c>
      <c r="F7" s="146"/>
      <c r="G7" s="147"/>
      <c r="H7" s="148" t="s">
        <v>5</v>
      </c>
      <c r="I7" s="149"/>
      <c r="J7" s="150"/>
      <c r="K7" s="148" t="s">
        <v>6</v>
      </c>
      <c r="L7" s="149"/>
      <c r="M7" s="150"/>
      <c r="N7" s="148" t="s">
        <v>7</v>
      </c>
      <c r="O7" s="149"/>
      <c r="P7" s="150"/>
      <c r="Q7" s="3" t="s">
        <v>8</v>
      </c>
      <c r="R7" s="4" t="s">
        <v>3</v>
      </c>
    </row>
    <row r="8" spans="1:18" ht="15" customHeight="1" thickBot="1">
      <c r="A8" s="1"/>
      <c r="B8" s="106" t="s">
        <v>289</v>
      </c>
      <c r="C8" s="106" t="s">
        <v>290</v>
      </c>
      <c r="D8" s="33" t="s">
        <v>3</v>
      </c>
      <c r="E8" s="106" t="s">
        <v>289</v>
      </c>
      <c r="F8" s="106" t="s">
        <v>290</v>
      </c>
      <c r="G8" s="33" t="s">
        <v>3</v>
      </c>
      <c r="H8" s="107" t="s">
        <v>289</v>
      </c>
      <c r="I8" s="107" t="s">
        <v>290</v>
      </c>
      <c r="J8" s="108" t="s">
        <v>3</v>
      </c>
      <c r="K8" s="107" t="s">
        <v>289</v>
      </c>
      <c r="L8" s="107" t="s">
        <v>290</v>
      </c>
      <c r="M8" s="108" t="s">
        <v>3</v>
      </c>
      <c r="N8" s="107" t="s">
        <v>289</v>
      </c>
      <c r="O8" s="107" t="s">
        <v>290</v>
      </c>
      <c r="P8" s="108" t="s">
        <v>3</v>
      </c>
      <c r="Q8" s="1"/>
      <c r="R8" s="1"/>
    </row>
    <row r="9" spans="1:18" ht="15">
      <c r="A9" s="5" t="s">
        <v>9</v>
      </c>
      <c r="B9" s="6"/>
      <c r="C9" s="8"/>
      <c r="D9" s="7"/>
      <c r="E9" s="7"/>
      <c r="F9" s="7"/>
      <c r="G9" s="7"/>
      <c r="H9" s="7"/>
      <c r="I9" s="7"/>
      <c r="J9" s="7"/>
      <c r="K9" s="8"/>
      <c r="L9" s="8"/>
      <c r="M9" s="7"/>
      <c r="N9" s="9"/>
      <c r="O9" s="109"/>
      <c r="P9" s="10"/>
      <c r="Q9" s="10"/>
      <c r="R9" s="11"/>
    </row>
    <row r="10" spans="1:18" ht="15">
      <c r="A10" s="12" t="s">
        <v>10</v>
      </c>
      <c r="B10" s="34"/>
      <c r="C10" s="14" t="s">
        <v>291</v>
      </c>
      <c r="D10" s="13" t="s">
        <v>292</v>
      </c>
      <c r="E10" s="13"/>
      <c r="F10" s="13" t="s">
        <v>293</v>
      </c>
      <c r="G10" s="13" t="s">
        <v>292</v>
      </c>
      <c r="H10" s="35"/>
      <c r="I10" s="14" t="s">
        <v>294</v>
      </c>
      <c r="J10" s="13" t="s">
        <v>292</v>
      </c>
      <c r="K10" s="35"/>
      <c r="L10" s="14" t="s">
        <v>295</v>
      </c>
      <c r="M10" s="13" t="s">
        <v>292</v>
      </c>
      <c r="N10" s="14" t="s">
        <v>43</v>
      </c>
      <c r="O10" s="110" t="s">
        <v>296</v>
      </c>
      <c r="P10" s="15" t="s">
        <v>297</v>
      </c>
      <c r="Q10" s="16"/>
      <c r="R10" s="17"/>
    </row>
    <row r="11" spans="1:18" ht="15">
      <c r="A11" s="12" t="s">
        <v>13</v>
      </c>
      <c r="B11" s="34"/>
      <c r="C11" s="14" t="s">
        <v>291</v>
      </c>
      <c r="D11" s="13" t="s">
        <v>292</v>
      </c>
      <c r="E11" s="13"/>
      <c r="F11" s="13" t="s">
        <v>293</v>
      </c>
      <c r="G11" s="13" t="s">
        <v>292</v>
      </c>
      <c r="H11" s="35"/>
      <c r="I11" s="14" t="s">
        <v>294</v>
      </c>
      <c r="J11" s="13" t="s">
        <v>292</v>
      </c>
      <c r="K11" s="35"/>
      <c r="L11" s="14" t="s">
        <v>295</v>
      </c>
      <c r="M11" s="13" t="s">
        <v>292</v>
      </c>
      <c r="N11" s="14" t="s">
        <v>43</v>
      </c>
      <c r="O11" s="110" t="s">
        <v>296</v>
      </c>
      <c r="P11" s="15" t="s">
        <v>297</v>
      </c>
      <c r="Q11" s="14"/>
      <c r="R11" s="17"/>
    </row>
    <row r="12" spans="1:18" ht="15">
      <c r="A12" s="12" t="s">
        <v>14</v>
      </c>
      <c r="B12" s="34" t="s">
        <v>44</v>
      </c>
      <c r="C12" s="14" t="s">
        <v>298</v>
      </c>
      <c r="D12" s="13" t="s">
        <v>299</v>
      </c>
      <c r="E12" s="13" t="s">
        <v>45</v>
      </c>
      <c r="F12" s="13" t="s">
        <v>300</v>
      </c>
      <c r="G12" s="13" t="s">
        <v>299</v>
      </c>
      <c r="H12" s="35" t="s">
        <v>45</v>
      </c>
      <c r="I12" s="14" t="s">
        <v>301</v>
      </c>
      <c r="J12" s="13" t="s">
        <v>299</v>
      </c>
      <c r="K12" s="35" t="s">
        <v>46</v>
      </c>
      <c r="L12" s="14" t="s">
        <v>302</v>
      </c>
      <c r="M12" s="13" t="s">
        <v>299</v>
      </c>
      <c r="N12" s="14" t="s">
        <v>43</v>
      </c>
      <c r="O12" s="110" t="s">
        <v>303</v>
      </c>
      <c r="P12" s="15" t="s">
        <v>297</v>
      </c>
      <c r="Q12" s="14"/>
      <c r="R12" s="17"/>
    </row>
    <row r="13" spans="1:18" ht="15">
      <c r="A13" s="12" t="s">
        <v>17</v>
      </c>
      <c r="B13" s="34" t="s">
        <v>44</v>
      </c>
      <c r="C13" s="14" t="s">
        <v>298</v>
      </c>
      <c r="D13" s="13" t="s">
        <v>299</v>
      </c>
      <c r="E13" s="13" t="s">
        <v>45</v>
      </c>
      <c r="F13" s="13" t="s">
        <v>300</v>
      </c>
      <c r="G13" s="13" t="s">
        <v>299</v>
      </c>
      <c r="H13" s="35" t="s">
        <v>45</v>
      </c>
      <c r="I13" s="14" t="s">
        <v>301</v>
      </c>
      <c r="J13" s="13" t="s">
        <v>299</v>
      </c>
      <c r="K13" s="35" t="s">
        <v>46</v>
      </c>
      <c r="L13" s="14" t="s">
        <v>302</v>
      </c>
      <c r="M13" s="13" t="s">
        <v>299</v>
      </c>
      <c r="N13" s="13" t="s">
        <v>43</v>
      </c>
      <c r="O13" s="110" t="s">
        <v>303</v>
      </c>
      <c r="P13" s="15" t="s">
        <v>297</v>
      </c>
      <c r="Q13" s="14"/>
      <c r="R13" s="17"/>
    </row>
    <row r="14" spans="1:18" ht="15">
      <c r="A14" s="12" t="s">
        <v>19</v>
      </c>
      <c r="B14" s="18" t="s">
        <v>45</v>
      </c>
      <c r="C14" s="14" t="s">
        <v>298</v>
      </c>
      <c r="D14" s="13" t="s">
        <v>299</v>
      </c>
      <c r="E14" s="13" t="s">
        <v>45</v>
      </c>
      <c r="F14" s="13" t="s">
        <v>300</v>
      </c>
      <c r="G14" s="13" t="s">
        <v>299</v>
      </c>
      <c r="H14" s="35" t="s">
        <v>46</v>
      </c>
      <c r="I14" s="14" t="s">
        <v>301</v>
      </c>
      <c r="J14" s="13" t="s">
        <v>299</v>
      </c>
      <c r="K14" s="35" t="s">
        <v>46</v>
      </c>
      <c r="L14" s="14" t="s">
        <v>302</v>
      </c>
      <c r="M14" s="13" t="s">
        <v>299</v>
      </c>
      <c r="N14" s="18"/>
      <c r="O14" s="15" t="s">
        <v>304</v>
      </c>
      <c r="P14" s="15" t="s">
        <v>292</v>
      </c>
      <c r="Q14" s="14"/>
      <c r="R14" s="17"/>
    </row>
    <row r="15" spans="1:18" ht="15">
      <c r="A15" s="19" t="s">
        <v>22</v>
      </c>
      <c r="B15" s="20"/>
      <c r="C15" s="22"/>
      <c r="D15" s="21"/>
      <c r="E15" s="21"/>
      <c r="F15" s="20"/>
      <c r="G15" s="21"/>
      <c r="H15" s="22"/>
      <c r="I15" s="22"/>
      <c r="J15" s="21"/>
      <c r="K15" s="22"/>
      <c r="L15" s="22"/>
      <c r="M15" s="21"/>
      <c r="N15" s="21"/>
      <c r="O15" s="23"/>
      <c r="P15" s="23"/>
      <c r="Q15" s="21"/>
      <c r="R15" s="24"/>
    </row>
    <row r="16" spans="1:18" ht="15">
      <c r="A16" s="12" t="s">
        <v>23</v>
      </c>
      <c r="B16" s="35" t="s">
        <v>45</v>
      </c>
      <c r="C16" s="14" t="s">
        <v>305</v>
      </c>
      <c r="D16" s="13" t="s">
        <v>299</v>
      </c>
      <c r="E16" s="13" t="s">
        <v>46</v>
      </c>
      <c r="F16" s="13" t="s">
        <v>306</v>
      </c>
      <c r="G16" s="13" t="s">
        <v>299</v>
      </c>
      <c r="H16" s="35" t="s">
        <v>46</v>
      </c>
      <c r="I16" s="14" t="s">
        <v>307</v>
      </c>
      <c r="J16" s="13" t="s">
        <v>299</v>
      </c>
      <c r="K16" s="13" t="s">
        <v>45</v>
      </c>
      <c r="L16" s="14" t="s">
        <v>308</v>
      </c>
      <c r="M16" s="13" t="s">
        <v>299</v>
      </c>
      <c r="N16" s="13"/>
      <c r="O16" s="15" t="s">
        <v>304</v>
      </c>
      <c r="P16" s="15" t="s">
        <v>292</v>
      </c>
      <c r="Q16" s="13"/>
      <c r="R16" s="17"/>
    </row>
    <row r="17" spans="1:18" ht="15">
      <c r="A17" s="12" t="s">
        <v>24</v>
      </c>
      <c r="B17" s="36" t="s">
        <v>46</v>
      </c>
      <c r="C17" s="14" t="s">
        <v>305</v>
      </c>
      <c r="D17" s="13" t="s">
        <v>299</v>
      </c>
      <c r="E17" s="18" t="s">
        <v>46</v>
      </c>
      <c r="F17" s="13" t="s">
        <v>306</v>
      </c>
      <c r="G17" s="13" t="s">
        <v>299</v>
      </c>
      <c r="H17" s="35" t="s">
        <v>44</v>
      </c>
      <c r="I17" s="14" t="s">
        <v>307</v>
      </c>
      <c r="J17" s="13" t="s">
        <v>299</v>
      </c>
      <c r="K17" s="13" t="s">
        <v>45</v>
      </c>
      <c r="L17" s="14" t="s">
        <v>308</v>
      </c>
      <c r="M17" s="13" t="s">
        <v>299</v>
      </c>
      <c r="N17" s="18"/>
      <c r="O17" s="111" t="s">
        <v>309</v>
      </c>
      <c r="P17" s="15" t="s">
        <v>292</v>
      </c>
      <c r="Q17" s="15"/>
      <c r="R17" s="17"/>
    </row>
    <row r="18" spans="1:18" ht="15">
      <c r="A18" s="12" t="s">
        <v>26</v>
      </c>
      <c r="B18" s="18" t="s">
        <v>46</v>
      </c>
      <c r="C18" s="14" t="s">
        <v>305</v>
      </c>
      <c r="D18" s="13" t="s">
        <v>299</v>
      </c>
      <c r="E18" s="18" t="s">
        <v>46</v>
      </c>
      <c r="F18" s="13" t="s">
        <v>306</v>
      </c>
      <c r="G18" s="13" t="s">
        <v>299</v>
      </c>
      <c r="H18" s="35" t="s">
        <v>44</v>
      </c>
      <c r="I18" s="14" t="s">
        <v>307</v>
      </c>
      <c r="J18" s="13" t="s">
        <v>299</v>
      </c>
      <c r="K18" s="13" t="s">
        <v>45</v>
      </c>
      <c r="L18" s="14" t="s">
        <v>308</v>
      </c>
      <c r="M18" s="13" t="s">
        <v>299</v>
      </c>
      <c r="N18" s="18"/>
      <c r="O18" s="111" t="s">
        <v>309</v>
      </c>
      <c r="P18" s="15" t="s">
        <v>292</v>
      </c>
      <c r="Q18" s="15"/>
      <c r="R18" s="17"/>
    </row>
    <row r="19" spans="1:18" ht="15">
      <c r="A19" s="19" t="s">
        <v>27</v>
      </c>
      <c r="B19" s="21"/>
      <c r="C19" s="21"/>
      <c r="D19" s="21"/>
      <c r="E19" s="42"/>
      <c r="F19" s="22"/>
      <c r="G19" s="21"/>
      <c r="H19" s="22"/>
      <c r="I19" s="22"/>
      <c r="J19" s="21"/>
      <c r="K19" s="21"/>
      <c r="L19" s="21"/>
      <c r="M19" s="21"/>
      <c r="N19" s="21"/>
      <c r="O19" s="23"/>
      <c r="P19" s="23"/>
      <c r="Q19" s="23"/>
      <c r="R19" s="24"/>
    </row>
    <row r="20" spans="1:18" ht="15">
      <c r="A20" s="37" t="s">
        <v>28</v>
      </c>
      <c r="B20" s="14"/>
      <c r="C20" s="112"/>
      <c r="D20" s="38"/>
      <c r="E20" s="113"/>
      <c r="F20" s="113"/>
      <c r="G20" s="38"/>
      <c r="H20" s="113"/>
      <c r="I20" s="14"/>
      <c r="J20" s="38"/>
      <c r="K20" s="38"/>
      <c r="L20" s="38"/>
      <c r="M20" s="38"/>
      <c r="N20" s="114"/>
      <c r="O20" s="115"/>
      <c r="P20" s="39"/>
      <c r="Q20" s="39"/>
      <c r="R20" s="40"/>
    </row>
    <row r="21" spans="1:18" ht="15.75" thickBot="1">
      <c r="A21" s="25" t="s">
        <v>310</v>
      </c>
      <c r="B21" s="11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117"/>
      <c r="P21" s="28"/>
      <c r="Q21" s="28"/>
      <c r="R21" s="29"/>
    </row>
    <row r="24" ht="15">
      <c r="P24" s="31" t="s">
        <v>35</v>
      </c>
    </row>
    <row r="25" ht="15">
      <c r="N25" s="31" t="s">
        <v>36</v>
      </c>
    </row>
    <row r="26" spans="5:16" ht="15">
      <c r="E26" t="s">
        <v>37</v>
      </c>
      <c r="L26" s="32" t="s">
        <v>311</v>
      </c>
      <c r="P26" s="31" t="s">
        <v>312</v>
      </c>
    </row>
    <row r="27" spans="1:16" ht="15">
      <c r="A27" t="s">
        <v>38</v>
      </c>
      <c r="H27" t="s">
        <v>39</v>
      </c>
      <c r="P27" s="32"/>
    </row>
    <row r="28" ht="15">
      <c r="P28" s="32"/>
    </row>
    <row r="29" spans="12:16" ht="15">
      <c r="L29" s="32" t="s">
        <v>313</v>
      </c>
      <c r="P29" s="31" t="s">
        <v>40</v>
      </c>
    </row>
    <row r="30" spans="1:8" ht="15">
      <c r="A30" t="s">
        <v>41</v>
      </c>
      <c r="H30" t="s">
        <v>42</v>
      </c>
    </row>
  </sheetData>
  <sheetProtection/>
  <mergeCells count="8">
    <mergeCell ref="B2:R2"/>
    <mergeCell ref="B4:R4"/>
    <mergeCell ref="B5:R5"/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2227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wasis</dc:creator>
  <cp:keywords/>
  <dc:description/>
  <cp:lastModifiedBy>BAAK-Amri</cp:lastModifiedBy>
  <cp:lastPrinted>2018-09-19T07:23:16Z</cp:lastPrinted>
  <dcterms:created xsi:type="dcterms:W3CDTF">2018-09-06T01:03:08Z</dcterms:created>
  <dcterms:modified xsi:type="dcterms:W3CDTF">2018-09-21T01:01:28Z</dcterms:modified>
  <cp:category/>
  <cp:version/>
  <cp:contentType/>
  <cp:contentStatus/>
</cp:coreProperties>
</file>